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TaxPolicy\Development\OttoEssen\Annual Report\FY 2019\Review\"/>
    </mc:Choice>
  </mc:AlternateContent>
  <bookViews>
    <workbookView xWindow="0" yWindow="0" windowWidth="12285" windowHeight="3690" tabRatio="727"/>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36" r:id="rId26"/>
    <sheet name="Table 6.2" sheetId="35" r:id="rId27"/>
    <sheet name="Table 6.3" sheetId="34" r:id="rId28"/>
    <sheet name="Table 6.4" sheetId="33"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AnnRptCont!$A$1:$E$51</definedName>
    <definedName name="_xlnm.Print_Area" localSheetId="3">'By Account'!$A$1:$J$49</definedName>
    <definedName name="_xlnm.Print_Area" localSheetId="30">Directory!$A$1:$L$18</definedName>
    <definedName name="_xlnm.Print_Area" localSheetId="2">'Rev.Exp.'!$A$1:$L$50</definedName>
    <definedName name="_xlnm.Print_Area" localSheetId="4">'Table 1.1'!$A$1:$F$46</definedName>
    <definedName name="_xlnm.Print_Area" localSheetId="12">'Table 1.10'!$A$1:$I$51</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1.8-1.9'!$A$1:$M$43</definedName>
    <definedName name="_xlnm.Print_Area" localSheetId="13">'Table 2.1'!$A$1:$F$38</definedName>
    <definedName name="_xlnm.Print_Area" localSheetId="14">'Table 2.2'!$A$1:$L$31</definedName>
    <definedName name="_xlnm.Print_Area" localSheetId="15">'Table 3.1'!$A$1:$F$60</definedName>
    <definedName name="_xlnm.Print_Area" localSheetId="16">'Table 4.1'!$A$1:$M$50</definedName>
    <definedName name="_xlnm.Print_Area" localSheetId="17">'Table 4.2'!$A$1:$F$39</definedName>
    <definedName name="_xlnm.Print_Area" localSheetId="18">'Table 4.3'!$A$1:$J$98</definedName>
    <definedName name="_xlnm.Print_Area" localSheetId="19">'Table 5.1'!$A$1:$I$26</definedName>
    <definedName name="_xlnm.Print_Area" localSheetId="22">'Table 5.5'!$A$1:$F$199</definedName>
    <definedName name="_xlnm.Print_Area" localSheetId="23">'Table 5.6'!$A$1:$L$110</definedName>
    <definedName name="_xlnm.Print_Area" localSheetId="24">'Table 5.7'!$A$1:$M$40</definedName>
    <definedName name="_xlnm.Print_Area" localSheetId="25">'Table 6.1'!$A$1:$H$30</definedName>
    <definedName name="_xlnm.Print_Area" localSheetId="26">'Table 6.2'!$A$1:$H$205</definedName>
    <definedName name="_xlnm.Print_Area" localSheetId="27">'Table 6.3'!$A$1:$H$209</definedName>
    <definedName name="_xlnm.Print_Area" localSheetId="28">'Table 6.4'!$A$1:$P$213</definedName>
    <definedName name="_xlnm.Print_Area" localSheetId="29">'Table 7.1'!$A$1:$D$35</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AnnRptCont!$A$1:$E$51</definedName>
    <definedName name="Z_E6BBE5A7_0B25_4EE8_BA45_5EA5DBAF3AD4_.wvu.PrintArea" localSheetId="3" hidden="1">'By Account'!$A$1:$J$48</definedName>
    <definedName name="Z_E6BBE5A7_0B25_4EE8_BA45_5EA5DBAF3AD4_.wvu.PrintArea" localSheetId="30" hidden="1">Directory!$A$1:$J$18</definedName>
    <definedName name="Z_E6BBE5A7_0B25_4EE8_BA45_5EA5DBAF3AD4_.wvu.PrintArea" localSheetId="2" hidden="1">'Rev.Exp.'!$A$1:$L$50</definedName>
    <definedName name="Z_E6BBE5A7_0B25_4EE8_BA45_5EA5DBAF3AD4_.wvu.PrintArea" localSheetId="4" hidden="1">'Table 1.1'!$A$1:$F$46</definedName>
    <definedName name="Z_E6BBE5A7_0B25_4EE8_BA45_5EA5DBAF3AD4_.wvu.PrintArea" localSheetId="12" hidden="1">'Table 1.10'!$A$1:$I$51</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1.8-1.9'!$A$1:$M$43</definedName>
    <definedName name="Z_E6BBE5A7_0B25_4EE8_BA45_5EA5DBAF3AD4_.wvu.PrintArea" localSheetId="13" hidden="1">'Table 2.1'!$A$1:$D$36</definedName>
    <definedName name="Z_E6BBE5A7_0B25_4EE8_BA45_5EA5DBAF3AD4_.wvu.PrintArea" localSheetId="14" hidden="1">'Table 2.2'!$A$1:$L$31</definedName>
    <definedName name="Z_E6BBE5A7_0B25_4EE8_BA45_5EA5DBAF3AD4_.wvu.PrintArea" localSheetId="15" hidden="1">'Table 3.1'!$A$1:$F$60</definedName>
    <definedName name="Z_E6BBE5A7_0B25_4EE8_BA45_5EA5DBAF3AD4_.wvu.PrintArea" localSheetId="16" hidden="1">'Table 4.1'!$A$1:$M$50</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5.5'!$A$1:$F$196</definedName>
    <definedName name="Z_E6BBE5A7_0B25_4EE8_BA45_5EA5DBAF3AD4_.wvu.PrintArea" localSheetId="23" hidden="1">'Table 5.6'!$A$1:$L$110</definedName>
    <definedName name="Z_E6BBE5A7_0B25_4EE8_BA45_5EA5DBAF3AD4_.wvu.PrintArea" localSheetId="29" hidden="1">'Table 7.1'!$A$1:$D$29</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G202" i="34" l="1"/>
  <c r="C41" i="3" l="1"/>
  <c r="C39" i="3"/>
  <c r="I39" i="3" l="1"/>
  <c r="C17" i="3"/>
  <c r="C16" i="3"/>
  <c r="C7" i="3"/>
  <c r="C6" i="3" l="1"/>
  <c r="G199" i="34" l="1"/>
  <c r="H12" i="36"/>
  <c r="D12" i="36"/>
  <c r="E41" i="22" l="1"/>
  <c r="D41" i="22"/>
  <c r="C41" i="22"/>
  <c r="B41" i="22"/>
  <c r="I96" i="19" l="1"/>
  <c r="O10" i="17" l="1"/>
  <c r="O13" i="17"/>
  <c r="B202" i="34" l="1"/>
  <c r="C202" i="34"/>
  <c r="D202" i="34"/>
  <c r="E202" i="34"/>
  <c r="F202" i="34"/>
  <c r="H202" i="34"/>
  <c r="F11" i="23" l="1"/>
  <c r="J19" i="17" l="1"/>
  <c r="I19" i="17"/>
  <c r="L20" i="12" l="1"/>
  <c r="G43" i="8" l="1"/>
  <c r="G45" i="8"/>
  <c r="C40" i="4"/>
  <c r="C38" i="4"/>
  <c r="C37" i="3"/>
  <c r="E37" i="3" l="1"/>
  <c r="C20" i="30" l="1"/>
  <c r="L19" i="17" l="1"/>
  <c r="K19" i="17"/>
  <c r="K20" i="17" s="1"/>
  <c r="H19" i="17"/>
  <c r="H20" i="17" s="1"/>
  <c r="G19" i="17"/>
  <c r="G20" i="17" s="1"/>
  <c r="F19" i="17"/>
  <c r="F20" i="17" s="1"/>
  <c r="E19" i="17"/>
  <c r="E20" i="17" s="1"/>
  <c r="D19" i="17"/>
  <c r="D20" i="17" s="1"/>
  <c r="L20" i="17"/>
  <c r="C36" i="3" l="1"/>
  <c r="C35" i="3"/>
  <c r="C34" i="3"/>
  <c r="C8" i="3" l="1"/>
  <c r="B8" i="3" l="1"/>
  <c r="I41" i="22" l="1"/>
  <c r="H41" i="22"/>
  <c r="G41" i="22"/>
  <c r="F41" i="22"/>
  <c r="H16" i="22"/>
  <c r="G16" i="22"/>
  <c r="F16" i="22"/>
  <c r="E16" i="22"/>
  <c r="D16" i="22"/>
  <c r="C16" i="22"/>
  <c r="B16" i="22"/>
  <c r="G17" i="21" l="1"/>
  <c r="C16" i="4"/>
  <c r="F17" i="21"/>
  <c r="C15" i="4"/>
  <c r="E17" i="21"/>
  <c r="C14" i="4"/>
  <c r="C10" i="4"/>
  <c r="D17" i="21"/>
  <c r="C17" i="21"/>
  <c r="C12" i="4"/>
  <c r="B17" i="21"/>
  <c r="C11" i="4"/>
  <c r="C36" i="4"/>
  <c r="C35" i="4"/>
  <c r="C34" i="4"/>
  <c r="C33" i="4"/>
  <c r="C32" i="4"/>
  <c r="C31" i="4"/>
  <c r="C30" i="4"/>
  <c r="C29" i="4"/>
  <c r="C19" i="17"/>
  <c r="C20" i="17" s="1"/>
  <c r="C28" i="4"/>
  <c r="C27" i="4"/>
  <c r="C26" i="4"/>
  <c r="B19" i="17"/>
  <c r="B20" i="17" s="1"/>
  <c r="C13" i="4"/>
  <c r="C25" i="4"/>
  <c r="C24" i="4"/>
  <c r="C23" i="4"/>
  <c r="C22" i="4"/>
  <c r="C21" i="4" l="1"/>
  <c r="E21" i="4" s="1"/>
  <c r="E22" i="4"/>
  <c r="E14" i="4"/>
  <c r="C9" i="4" l="1"/>
  <c r="B42" i="23" l="1"/>
  <c r="B41" i="23"/>
  <c r="F28" i="23" l="1"/>
  <c r="F29" i="23"/>
  <c r="E29" i="23"/>
  <c r="C7" i="4"/>
  <c r="F5" i="23" l="1"/>
  <c r="F6" i="23"/>
  <c r="F7" i="23"/>
  <c r="F8" i="23"/>
  <c r="F9" i="23"/>
  <c r="F10" i="23"/>
  <c r="F12" i="23"/>
  <c r="F13" i="23"/>
  <c r="F14" i="23"/>
  <c r="F15" i="23"/>
  <c r="F19" i="23"/>
  <c r="F20" i="23"/>
  <c r="D15" i="14" l="1"/>
  <c r="C8" i="4"/>
  <c r="G93" i="19"/>
  <c r="E16" i="4" l="1"/>
  <c r="D34" i="6" l="1"/>
  <c r="M206" i="9" l="1"/>
  <c r="M205" i="9"/>
  <c r="M204" i="9"/>
  <c r="M208" i="9" s="1"/>
  <c r="M199" i="9"/>
  <c r="M52" i="9" l="1"/>
  <c r="M53" i="9"/>
  <c r="M54" i="9"/>
  <c r="M55" i="9"/>
  <c r="M56" i="9"/>
  <c r="M58" i="9"/>
  <c r="M59" i="9"/>
  <c r="M60" i="9"/>
  <c r="M61" i="9"/>
  <c r="M62" i="9"/>
  <c r="M64" i="9"/>
  <c r="M65" i="9"/>
  <c r="M66" i="9"/>
  <c r="M67" i="9"/>
  <c r="M68" i="9"/>
  <c r="M70" i="9"/>
  <c r="M71" i="9"/>
  <c r="M72" i="9"/>
  <c r="M73" i="9"/>
  <c r="M74" i="9"/>
  <c r="M76" i="9"/>
  <c r="M77" i="9"/>
  <c r="M78" i="9"/>
  <c r="M79" i="9"/>
  <c r="M80" i="9"/>
  <c r="M82" i="9"/>
  <c r="M83" i="9"/>
  <c r="M84" i="9"/>
  <c r="M85" i="9"/>
  <c r="M86" i="9"/>
  <c r="M43" i="9"/>
  <c r="H25" i="36" l="1"/>
  <c r="G25" i="36"/>
  <c r="F25" i="36"/>
  <c r="E25" i="36"/>
  <c r="D25" i="36"/>
  <c r="C25" i="36"/>
  <c r="H24" i="36"/>
  <c r="G24" i="36"/>
  <c r="F24" i="36"/>
  <c r="E24" i="36"/>
  <c r="D24" i="36"/>
  <c r="C24" i="36"/>
  <c r="H23" i="36"/>
  <c r="G23" i="36"/>
  <c r="F23" i="36"/>
  <c r="E23" i="36"/>
  <c r="D23" i="36"/>
  <c r="C23" i="36"/>
  <c r="H22" i="36"/>
  <c r="G22" i="36"/>
  <c r="F22" i="36"/>
  <c r="E22" i="36"/>
  <c r="D22" i="36"/>
  <c r="C22" i="36"/>
  <c r="B18" i="36"/>
  <c r="B25" i="36" s="1"/>
  <c r="B17" i="36"/>
  <c r="B24" i="36" s="1"/>
  <c r="B16" i="36"/>
  <c r="B23" i="36" s="1"/>
  <c r="B15" i="36"/>
  <c r="B22" i="36" s="1"/>
  <c r="B12" i="36"/>
  <c r="B19" i="36" s="1"/>
  <c r="B26" i="36" s="1"/>
  <c r="P198" i="33"/>
  <c r="N198" i="33"/>
  <c r="L198" i="33"/>
  <c r="J198" i="33"/>
  <c r="H198" i="33"/>
  <c r="F198" i="33"/>
  <c r="D198" i="33"/>
  <c r="B198" i="33"/>
  <c r="P140" i="33"/>
  <c r="P199" i="33" s="1"/>
  <c r="N140" i="33"/>
  <c r="N199" i="33" s="1"/>
  <c r="L140" i="33"/>
  <c r="L199" i="33" s="1"/>
  <c r="J140" i="33"/>
  <c r="J199" i="33" s="1"/>
  <c r="H140" i="33"/>
  <c r="H199" i="33" s="1"/>
  <c r="F140" i="33"/>
  <c r="F199" i="33" s="1"/>
  <c r="D140" i="33"/>
  <c r="D199" i="33" s="1"/>
  <c r="B140" i="33"/>
  <c r="B199" i="33" s="1"/>
  <c r="A45" i="33"/>
  <c r="A87" i="33" s="1"/>
  <c r="A129" i="33" s="1"/>
  <c r="A171" i="33" s="1"/>
  <c r="H199" i="34"/>
  <c r="F199" i="34"/>
  <c r="E199" i="34"/>
  <c r="D199" i="34"/>
  <c r="C199" i="34"/>
  <c r="B199" i="34"/>
  <c r="H140" i="34"/>
  <c r="H200" i="34" s="1"/>
  <c r="F140" i="34"/>
  <c r="F200" i="34" s="1"/>
  <c r="E140" i="34"/>
  <c r="E200" i="34" s="1"/>
  <c r="D140" i="34"/>
  <c r="D200" i="34" s="1"/>
  <c r="C140" i="34"/>
  <c r="C200" i="34" s="1"/>
  <c r="B140" i="34"/>
  <c r="B200" i="34" s="1"/>
  <c r="A44" i="34"/>
  <c r="A86" i="34" s="1"/>
  <c r="A128" i="34" s="1"/>
  <c r="A171" i="34" s="1"/>
  <c r="G193" i="35"/>
  <c r="F193" i="35"/>
  <c r="E193" i="35"/>
  <c r="D193" i="35"/>
  <c r="C193" i="35"/>
  <c r="B193" i="35"/>
  <c r="G136" i="35"/>
  <c r="G194" i="35" s="1"/>
  <c r="F136" i="35"/>
  <c r="F194" i="35" s="1"/>
  <c r="E136" i="35"/>
  <c r="E194" i="35" s="1"/>
  <c r="D136" i="35"/>
  <c r="D194" i="35" s="1"/>
  <c r="C136" i="35"/>
  <c r="C194" i="35" s="1"/>
  <c r="B136" i="35"/>
  <c r="B194" i="35" s="1"/>
  <c r="A43" i="35"/>
  <c r="A84" i="35" s="1"/>
  <c r="A125" i="35" s="1"/>
  <c r="A166" i="35" s="1"/>
  <c r="D196" i="35" l="1"/>
  <c r="B201" i="33"/>
  <c r="J201" i="33"/>
  <c r="B204" i="34"/>
  <c r="D204" i="34"/>
  <c r="F204" i="34"/>
  <c r="C204" i="34"/>
  <c r="G140" i="34"/>
  <c r="H204" i="34"/>
  <c r="B196" i="35"/>
  <c r="F196" i="35"/>
  <c r="H201" i="33"/>
  <c r="P201" i="33"/>
  <c r="F201" i="33"/>
  <c r="N201" i="33"/>
  <c r="D201" i="33"/>
  <c r="L201" i="33"/>
  <c r="G200" i="34"/>
  <c r="E204" i="34"/>
  <c r="E196" i="35"/>
  <c r="G196" i="35"/>
  <c r="C196" i="35"/>
  <c r="G12" i="36" l="1"/>
  <c r="F12" i="36"/>
  <c r="E12" i="36"/>
  <c r="F19" i="36"/>
  <c r="G19" i="36"/>
  <c r="D19" i="36"/>
  <c r="E19" i="36"/>
  <c r="C19" i="36"/>
  <c r="C12" i="36"/>
  <c r="C30" i="36" s="1"/>
  <c r="D26" i="36"/>
  <c r="E26" i="36"/>
  <c r="F26" i="36"/>
  <c r="G26" i="36"/>
  <c r="G204" i="34"/>
  <c r="F167" i="24"/>
  <c r="F139" i="24"/>
  <c r="F128" i="24"/>
  <c r="F87" i="24"/>
  <c r="F46" i="24"/>
  <c r="F136" i="24"/>
  <c r="D33" i="18"/>
  <c r="H43" i="13"/>
  <c r="F43" i="13"/>
  <c r="E43" i="13"/>
  <c r="D30" i="36" l="1"/>
  <c r="F30" i="36"/>
  <c r="E30" i="36"/>
  <c r="G30" i="36"/>
  <c r="C26" i="36"/>
  <c r="H19" i="36"/>
  <c r="M19" i="17"/>
  <c r="M20" i="17" s="1"/>
  <c r="J20" i="17"/>
  <c r="AC23" i="7"/>
  <c r="AA23" i="5"/>
  <c r="N33" i="4"/>
  <c r="H30" i="36" l="1"/>
  <c r="H26" i="36"/>
  <c r="I43" i="13" l="1"/>
  <c r="E20" i="5" l="1"/>
  <c r="E10" i="4" l="1"/>
  <c r="L18" i="15" l="1"/>
  <c r="D41" i="12" l="1"/>
  <c r="F33" i="18" l="1"/>
  <c r="D6" i="19" l="1"/>
  <c r="E16" i="23"/>
  <c r="D16" i="23"/>
  <c r="C43" i="13" l="1"/>
  <c r="B43" i="13"/>
  <c r="A43" i="24" l="1"/>
  <c r="A84" i="24" s="1"/>
  <c r="A125" i="24" s="1"/>
  <c r="A164" i="24" s="1"/>
  <c r="A45" i="10" l="1"/>
  <c r="A88" i="10" s="1"/>
  <c r="A131" i="10" s="1"/>
  <c r="A174" i="10" s="1"/>
  <c r="B18" i="15" l="1"/>
  <c r="J39" i="3" l="1"/>
  <c r="E13" i="14" l="1"/>
  <c r="I20" i="12" l="1"/>
  <c r="J20" i="12"/>
  <c r="B82" i="19" l="1"/>
  <c r="F22" i="23" l="1"/>
  <c r="D18" i="15" l="1"/>
  <c r="F18" i="15"/>
  <c r="M9" i="9" l="1"/>
  <c r="K8" i="6" l="1"/>
  <c r="K28" i="25" l="1"/>
  <c r="A3" i="7" l="1"/>
  <c r="AB23" i="5"/>
  <c r="K32" i="6" l="1"/>
  <c r="F25" i="23" l="1"/>
  <c r="M20" i="12" l="1"/>
  <c r="H93" i="19" l="1"/>
  <c r="I90" i="19"/>
  <c r="I89" i="19"/>
  <c r="I88" i="19"/>
  <c r="I87" i="19"/>
  <c r="G94" i="19"/>
  <c r="G96" i="19" l="1"/>
  <c r="D35" i="7" l="1"/>
  <c r="AC19" i="7" s="1"/>
  <c r="K23" i="6" l="1"/>
  <c r="B198" i="11" l="1"/>
  <c r="M173" i="9" l="1"/>
  <c r="B38" i="4" l="1"/>
  <c r="C12" i="3"/>
  <c r="F17" i="3" l="1"/>
  <c r="E36" i="3"/>
  <c r="E34" i="3"/>
  <c r="E35" i="3"/>
  <c r="B13" i="3"/>
  <c r="F192" i="24" l="1"/>
  <c r="N31" i="4" l="1"/>
  <c r="J18" i="15"/>
  <c r="J22" i="15" s="1"/>
  <c r="H18" i="15"/>
  <c r="F27" i="23" l="1"/>
  <c r="F26" i="23"/>
  <c r="F24" i="23"/>
  <c r="F23" i="23"/>
  <c r="N29" i="4" l="1"/>
  <c r="B31" i="3"/>
  <c r="E9" i="4" l="1"/>
  <c r="D29" i="23" l="1"/>
  <c r="B176" i="10" l="1"/>
  <c r="B203" i="10" s="1"/>
  <c r="L176" i="10"/>
  <c r="L203" i="10" s="1"/>
  <c r="K176" i="10"/>
  <c r="K203" i="10" s="1"/>
  <c r="J176" i="10"/>
  <c r="J203" i="10" s="1"/>
  <c r="H176" i="10"/>
  <c r="H203" i="10" s="1"/>
  <c r="G176" i="10"/>
  <c r="G203" i="10" s="1"/>
  <c r="F176" i="10"/>
  <c r="F203" i="10" s="1"/>
  <c r="E176" i="10"/>
  <c r="E203" i="10" s="1"/>
  <c r="C176" i="10"/>
  <c r="C203" i="10" s="1"/>
  <c r="C177" i="9" l="1"/>
  <c r="D177" i="9"/>
  <c r="E177" i="9"/>
  <c r="F177" i="9"/>
  <c r="G177" i="9"/>
  <c r="H177" i="9"/>
  <c r="I177" i="9"/>
  <c r="J177" i="9"/>
  <c r="K177" i="9"/>
  <c r="L177" i="9"/>
  <c r="L204" i="9" s="1"/>
  <c r="B177" i="9"/>
  <c r="B204" i="9" s="1"/>
  <c r="F20" i="32" l="1"/>
  <c r="B20" i="32"/>
  <c r="B24" i="32" s="1"/>
  <c r="E7" i="4" l="1"/>
  <c r="A54" i="25"/>
  <c r="B192" i="24"/>
  <c r="A48" i="19"/>
  <c r="S4" i="4"/>
  <c r="S3" i="4"/>
  <c r="L20" i="32" l="1"/>
  <c r="L24" i="32" s="1"/>
  <c r="J20" i="32"/>
  <c r="J24" i="32" s="1"/>
  <c r="I20" i="32"/>
  <c r="I24" i="32" s="1"/>
  <c r="H20" i="32"/>
  <c r="H24" i="32" s="1"/>
  <c r="F24" i="32"/>
  <c r="D20" i="32"/>
  <c r="D24" i="32" s="1"/>
  <c r="C20" i="32"/>
  <c r="C24" i="32" s="1"/>
  <c r="B18" i="4" l="1"/>
  <c r="B40" i="4" l="1"/>
  <c r="O19" i="17" l="1"/>
  <c r="K15" i="6"/>
  <c r="E6" i="3" l="1"/>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E33" i="18"/>
  <c r="H22" i="15" l="1"/>
  <c r="S40" i="12"/>
  <c r="S39" i="12"/>
  <c r="L47" i="9"/>
  <c r="G35" i="7" l="1"/>
  <c r="P33" i="3" l="1"/>
  <c r="L90" i="10" l="1"/>
  <c r="K90" i="10"/>
  <c r="J90" i="10"/>
  <c r="O18" i="17" l="1"/>
  <c r="K101" i="25" l="1"/>
  <c r="H23" i="25"/>
  <c r="F12" i="3" l="1"/>
  <c r="E15" i="4"/>
  <c r="H94" i="19"/>
  <c r="H96" i="19" s="1"/>
  <c r="D82" i="19" l="1"/>
  <c r="C18" i="4"/>
  <c r="E17" i="3" l="1"/>
  <c r="E18" i="4"/>
  <c r="C11" i="3"/>
  <c r="B33" i="18"/>
  <c r="C18" i="3" l="1"/>
  <c r="F11" i="3"/>
  <c r="L22" i="15"/>
  <c r="F16" i="3" l="1"/>
  <c r="D34" i="8" l="1"/>
  <c r="E34" i="6" l="1"/>
  <c r="S31" i="12" l="1"/>
  <c r="G20" i="12"/>
  <c r="F20" i="12"/>
  <c r="D20" i="12"/>
  <c r="C20" i="12"/>
  <c r="P30" i="3" l="1"/>
  <c r="Q30" i="3" s="1"/>
  <c r="P32" i="3" l="1"/>
  <c r="Q32" i="3" s="1"/>
  <c r="C31" i="3"/>
  <c r="O17" i="17" l="1"/>
  <c r="K9" i="6" l="1"/>
  <c r="K10" i="6"/>
  <c r="K11" i="6"/>
  <c r="K12" i="6"/>
  <c r="K13" i="6"/>
  <c r="K14" i="6"/>
  <c r="K16" i="6"/>
  <c r="K17" i="6"/>
  <c r="K18" i="6"/>
  <c r="K19" i="6"/>
  <c r="K20" i="6"/>
  <c r="K21" i="6"/>
  <c r="K22" i="6"/>
  <c r="K24" i="6"/>
  <c r="K25" i="6"/>
  <c r="K26" i="6"/>
  <c r="K27" i="6"/>
  <c r="K28" i="6"/>
  <c r="K29" i="6"/>
  <c r="K30" i="6"/>
  <c r="K31" i="6"/>
  <c r="J34" i="6" l="1"/>
  <c r="P29" i="3" l="1"/>
  <c r="Q29" i="3" s="1"/>
  <c r="C13" i="3"/>
  <c r="P31" i="3" l="1"/>
  <c r="Q31" i="3" s="1"/>
  <c r="Q33" i="3" s="1"/>
  <c r="E7" i="3"/>
  <c r="M10" i="9" l="1"/>
  <c r="M11" i="9"/>
  <c r="M12" i="9"/>
  <c r="M13" i="9"/>
  <c r="M15" i="9"/>
  <c r="M16" i="9"/>
  <c r="M17" i="9"/>
  <c r="M18" i="9"/>
  <c r="M19" i="9"/>
  <c r="M21" i="9"/>
  <c r="M22" i="9"/>
  <c r="M23" i="9"/>
  <c r="M24" i="9"/>
  <c r="M25" i="9"/>
  <c r="M27" i="9"/>
  <c r="M28" i="9"/>
  <c r="M29" i="9"/>
  <c r="M30" i="9"/>
  <c r="M31" i="9"/>
  <c r="M33" i="9"/>
  <c r="M34" i="9"/>
  <c r="M35" i="9"/>
  <c r="M36" i="9"/>
  <c r="M37" i="9"/>
  <c r="M39" i="9"/>
  <c r="M40" i="9"/>
  <c r="M41" i="9"/>
  <c r="M42" i="9"/>
  <c r="M47" i="9" l="1"/>
  <c r="E35" i="7"/>
  <c r="AC21" i="7" s="1"/>
  <c r="F35" i="7"/>
  <c r="AC20" i="7" s="1"/>
  <c r="E192" i="24" l="1"/>
  <c r="F193" i="24" l="1"/>
  <c r="F195" i="24" l="1"/>
  <c r="E193" i="24" l="1"/>
  <c r="E195" i="24" s="1"/>
  <c r="E136" i="24"/>
  <c r="S38" i="12" l="1"/>
  <c r="R32" i="12"/>
  <c r="R33" i="12"/>
  <c r="R34" i="12"/>
  <c r="R35" i="12"/>
  <c r="R36" i="12"/>
  <c r="R37" i="12"/>
  <c r="R38" i="12"/>
  <c r="R39" i="12"/>
  <c r="R40" i="12"/>
  <c r="R31" i="12"/>
  <c r="N30" i="4" l="1"/>
  <c r="N32" i="4" s="1"/>
  <c r="O29" i="4" l="1"/>
  <c r="D193" i="24"/>
  <c r="C193" i="24"/>
  <c r="B193" i="24"/>
  <c r="B195" i="24" s="1"/>
  <c r="D192" i="24"/>
  <c r="C192" i="24"/>
  <c r="D136" i="24"/>
  <c r="C136" i="24"/>
  <c r="B136" i="24"/>
  <c r="C33" i="18"/>
  <c r="C195" i="24" l="1"/>
  <c r="D195" i="24"/>
  <c r="A3" i="10"/>
  <c r="A3" i="9"/>
  <c r="M96" i="9" l="1"/>
  <c r="M97" i="9"/>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M202" i="9"/>
  <c r="M201" i="9"/>
  <c r="M200" i="9"/>
  <c r="M197" i="9"/>
  <c r="M196" i="9"/>
  <c r="M195" i="9"/>
  <c r="M194" i="9"/>
  <c r="M192" i="9"/>
  <c r="M191" i="9"/>
  <c r="M190" i="9"/>
  <c r="M189" i="9"/>
  <c r="M188" i="9"/>
  <c r="M186" i="9"/>
  <c r="M185" i="9"/>
  <c r="M184" i="9"/>
  <c r="M183" i="9"/>
  <c r="M182" i="9"/>
  <c r="K204" i="9"/>
  <c r="J204" i="9"/>
  <c r="I204" i="9"/>
  <c r="H204" i="9"/>
  <c r="G204" i="9"/>
  <c r="F204" i="9"/>
  <c r="E204" i="9"/>
  <c r="D204" i="9"/>
  <c r="C204"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5" i="9"/>
  <c r="L90" i="9"/>
  <c r="K90" i="9"/>
  <c r="J90" i="9"/>
  <c r="I90" i="9"/>
  <c r="H90" i="9"/>
  <c r="G90" i="9"/>
  <c r="F90" i="9"/>
  <c r="E90" i="9"/>
  <c r="D90" i="9"/>
  <c r="C90" i="9"/>
  <c r="B90" i="9"/>
  <c r="K47" i="9"/>
  <c r="J47" i="9"/>
  <c r="I47" i="9"/>
  <c r="H47" i="9"/>
  <c r="G47" i="9"/>
  <c r="F47" i="9"/>
  <c r="E47" i="9"/>
  <c r="D47" i="9"/>
  <c r="C47" i="9"/>
  <c r="B47" i="9"/>
  <c r="A46" i="9"/>
  <c r="A89" i="9" s="1"/>
  <c r="A132" i="9" s="1"/>
  <c r="A176" i="9" s="1"/>
  <c r="F16" i="23"/>
  <c r="M177" i="9" l="1"/>
  <c r="M90" i="9"/>
  <c r="E144" i="9"/>
  <c r="E205" i="9" s="1"/>
  <c r="E208" i="9" s="1"/>
  <c r="I144" i="9"/>
  <c r="I205" i="9" s="1"/>
  <c r="H144" i="10"/>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M133" i="9"/>
  <c r="B144" i="9"/>
  <c r="B205" i="9" s="1"/>
  <c r="J144" i="9"/>
  <c r="J205" i="9" s="1"/>
  <c r="J208" i="9" s="1"/>
  <c r="F144" i="9"/>
  <c r="F205" i="9" s="1"/>
  <c r="F208" i="9" s="1"/>
  <c r="C144" i="9"/>
  <c r="C205" i="9" s="1"/>
  <c r="C208" i="9" s="1"/>
  <c r="G144" i="9"/>
  <c r="G205" i="9" s="1"/>
  <c r="G208" i="9" s="1"/>
  <c r="K144" i="9"/>
  <c r="K205" i="9" s="1"/>
  <c r="K208" i="9" s="1"/>
  <c r="D144" i="9"/>
  <c r="D205" i="9" s="1"/>
  <c r="D208" i="9" s="1"/>
  <c r="H144" i="9"/>
  <c r="H205" i="9" s="1"/>
  <c r="H208" i="9" s="1"/>
  <c r="L144" i="9"/>
  <c r="L205" i="9" s="1"/>
  <c r="L208" i="9" s="1"/>
  <c r="I208" i="9"/>
  <c r="B204" i="10" l="1"/>
  <c r="B207" i="10" s="1"/>
  <c r="M144" i="9"/>
  <c r="B208" i="9"/>
  <c r="A3" i="11"/>
  <c r="F22" i="15"/>
  <c r="K102" i="25"/>
  <c r="A3" i="8" l="1"/>
  <c r="I34" i="8"/>
  <c r="E34" i="8"/>
  <c r="F41" i="8" s="1"/>
  <c r="F34" i="8"/>
  <c r="F42" i="8" s="1"/>
  <c r="G34" i="8"/>
  <c r="F39" i="8" s="1"/>
  <c r="H34" i="8"/>
  <c r="F40" i="8" s="1"/>
  <c r="F34" i="6"/>
  <c r="G34" i="6"/>
  <c r="H34" i="6"/>
  <c r="I34" i="6"/>
  <c r="K34" i="6" s="1"/>
  <c r="E36" i="4"/>
  <c r="E35" i="4"/>
  <c r="E34" i="4"/>
  <c r="E33" i="4"/>
  <c r="E32" i="4"/>
  <c r="E31" i="4"/>
  <c r="E30" i="4"/>
  <c r="E29" i="4"/>
  <c r="E28" i="4"/>
  <c r="E27" i="4"/>
  <c r="E26" i="4"/>
  <c r="E25" i="4"/>
  <c r="E24" i="4"/>
  <c r="E23" i="4"/>
  <c r="E13" i="4"/>
  <c r="E12" i="4"/>
  <c r="E11" i="4"/>
  <c r="E8" i="4"/>
  <c r="S37" i="12"/>
  <c r="S36" i="12"/>
  <c r="S35" i="12"/>
  <c r="S34" i="12"/>
  <c r="S33" i="12"/>
  <c r="S32" i="12"/>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O12" i="17"/>
  <c r="O14" i="17"/>
  <c r="B39" i="3"/>
  <c r="E8" i="3"/>
  <c r="A87" i="11"/>
  <c r="A171" i="11"/>
  <c r="A45" i="11"/>
  <c r="F43" i="8" l="1"/>
  <c r="G202" i="11"/>
  <c r="F202" i="11"/>
  <c r="B41" i="3"/>
  <c r="G39" i="8"/>
  <c r="E202" i="11"/>
  <c r="I94" i="19"/>
  <c r="D202" i="11"/>
  <c r="C202" i="11"/>
  <c r="O11" i="17"/>
  <c r="O16" i="17"/>
  <c r="O15" i="17"/>
  <c r="E12" i="3"/>
  <c r="E38" i="4"/>
  <c r="AC22" i="7"/>
  <c r="AD19" i="7" s="1"/>
  <c r="G42" i="8" l="1"/>
  <c r="G40" i="8"/>
  <c r="G41" i="8"/>
  <c r="E16" i="3"/>
  <c r="E11" i="3"/>
  <c r="E40" i="4"/>
  <c r="O32" i="4"/>
  <c r="AD21" i="7"/>
  <c r="AD20" i="7"/>
  <c r="B18" i="3" l="1"/>
  <c r="E18" i="3" s="1"/>
  <c r="O31" i="4"/>
  <c r="O30" i="4"/>
  <c r="E13" i="3"/>
  <c r="AD22" i="7"/>
</calcChain>
</file>

<file path=xl/sharedStrings.xml><?xml version="1.0" encoding="utf-8"?>
<sst xmlns="http://schemas.openxmlformats.org/spreadsheetml/2006/main" count="3106" uniqueCount="1210">
  <si>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</si>
  <si>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</si>
  <si>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</si>
  <si>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</si>
  <si>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</si>
  <si>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</si>
  <si>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</si>
  <si>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</si>
  <si>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</si>
  <si>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</si>
  <si>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</si>
  <si>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</si>
  <si>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</si>
  <si>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</si>
  <si>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</si>
  <si>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</si>
  <si>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Administrative and Support Services</t>
  </si>
  <si>
    <t>Total</t>
  </si>
  <si>
    <t>Cost per $100 of collections</t>
  </si>
  <si>
    <t>Note: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</si>
  <si>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</si>
  <si>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</si>
  <si>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</si>
  <si>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</si>
  <si>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</si>
  <si>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</si>
  <si>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</si>
  <si>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</si>
  <si>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</si>
  <si>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</si>
  <si>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</si>
  <si>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</si>
  <si>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</si>
  <si>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Fiscal Year</t>
  </si>
  <si>
    <t>Table 2.2</t>
  </si>
  <si>
    <t>Number of Corporate Returns, Taxable Income, and Tax Liability</t>
  </si>
  <si>
    <t>Reported Taxable Income</t>
  </si>
  <si>
    <t>Percent of</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</si>
  <si>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</si>
  <si>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</si>
  <si>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</si>
  <si>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</si>
  <si>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</si>
  <si>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</si>
  <si>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</si>
  <si>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</si>
  <si>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</si>
  <si>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</si>
  <si>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</si>
  <si>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</si>
  <si>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</si>
  <si>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</si>
  <si>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</si>
  <si>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</si>
  <si>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</si>
  <si>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</si>
  <si>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</si>
  <si>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</si>
  <si>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</si>
  <si>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</si>
  <si>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</si>
  <si>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</si>
  <si>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</si>
  <si>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</si>
  <si>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</si>
  <si>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</si>
  <si>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</si>
  <si>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</si>
  <si>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</si>
  <si>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</si>
  <si>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</si>
  <si>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</si>
  <si>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</si>
  <si>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</si>
  <si>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</si>
  <si>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</si>
  <si>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</si>
  <si>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</si>
  <si>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</si>
  <si>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</si>
  <si>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</si>
  <si>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</si>
  <si>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</si>
  <si>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</si>
  <si>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</si>
  <si>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</si>
  <si>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</si>
  <si>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</si>
  <si>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</si>
  <si>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</si>
  <si>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</si>
  <si>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</si>
  <si>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</si>
  <si>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</si>
  <si>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</si>
  <si>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</si>
  <si>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</si>
  <si>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</si>
  <si>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</si>
  <si>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</si>
  <si>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</si>
  <si>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</si>
  <si>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</si>
  <si>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</si>
  <si>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</si>
  <si>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</si>
  <si>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</si>
  <si>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</si>
  <si>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</si>
  <si>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</si>
  <si>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</si>
  <si>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</si>
  <si>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</si>
  <si>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</si>
  <si>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</si>
  <si>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</si>
  <si>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</si>
  <si>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</si>
  <si>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</si>
  <si>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</si>
  <si>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</si>
  <si>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</si>
  <si>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</si>
  <si>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</si>
  <si>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</si>
  <si>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</si>
  <si>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</si>
  <si>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</si>
  <si>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</si>
  <si>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</si>
  <si>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</si>
  <si>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</si>
  <si>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</si>
  <si>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</si>
  <si>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</si>
  <si>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</si>
  <si>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</si>
  <si>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</si>
  <si>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</si>
  <si>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</si>
  <si>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</si>
  <si>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</si>
  <si>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</si>
  <si>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</si>
  <si>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</si>
  <si>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</si>
  <si>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</si>
  <si>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</si>
  <si>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</si>
  <si>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</si>
  <si>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</si>
  <si>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</si>
  <si>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</si>
  <si>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</si>
  <si>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</si>
  <si>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</si>
  <si>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</si>
  <si>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</si>
  <si>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</si>
  <si>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</si>
  <si>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</si>
  <si>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</si>
  <si>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</si>
  <si>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</si>
  <si>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</si>
  <si>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</si>
  <si>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</si>
  <si>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</si>
  <si>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</si>
  <si>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</si>
  <si>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</si>
  <si>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</si>
  <si>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</si>
  <si>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</si>
  <si>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</si>
  <si>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</si>
  <si>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</si>
  <si>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</si>
  <si>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</si>
  <si>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</si>
  <si>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</si>
  <si>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</si>
  <si>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</si>
  <si>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</si>
  <si>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</si>
  <si>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</si>
  <si>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</si>
  <si>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</si>
  <si>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</si>
  <si>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</si>
  <si>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</si>
  <si>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</si>
  <si>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</si>
  <si>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</si>
  <si>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</si>
  <si>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</si>
  <si>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</si>
  <si>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</si>
  <si>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</si>
  <si>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</si>
  <si>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</si>
  <si>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</si>
  <si>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</si>
  <si>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</si>
  <si>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</si>
  <si>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</si>
  <si>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</si>
  <si>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</si>
  <si>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</si>
  <si>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</si>
  <si>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</si>
  <si>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</si>
  <si>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</si>
  <si>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</si>
  <si>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</si>
  <si>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</si>
  <si>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</si>
  <si>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</si>
  <si>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</si>
  <si>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</si>
  <si>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</si>
  <si>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</si>
  <si>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</si>
  <si>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</si>
  <si>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</si>
  <si>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</si>
  <si>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</si>
  <si>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</si>
  <si>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</si>
  <si>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</si>
  <si>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</si>
  <si>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</si>
  <si>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</si>
  <si>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</si>
  <si>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</si>
  <si>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</si>
  <si>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</si>
  <si>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</si>
  <si>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</si>
  <si>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</si>
  <si>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</si>
  <si>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</si>
  <si>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</si>
  <si>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</si>
  <si>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</si>
  <si>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</si>
  <si>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</si>
  <si>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</si>
  <si>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</si>
  <si>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</si>
  <si>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</si>
  <si>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</si>
  <si>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</si>
  <si>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</si>
  <si>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</si>
  <si>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</si>
  <si>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</si>
  <si>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</si>
  <si>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</si>
  <si>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</si>
  <si>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</si>
  <si>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</si>
  <si>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</si>
  <si>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</si>
  <si>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</si>
  <si>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</si>
  <si>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</si>
  <si>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</si>
  <si>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</si>
  <si>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</si>
  <si>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</si>
  <si>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</si>
  <si>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</si>
  <si>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</si>
  <si>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</si>
  <si>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</si>
  <si>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</si>
  <si>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</si>
  <si>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</si>
  <si>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</si>
  <si>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</si>
  <si>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</si>
  <si>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</si>
  <si>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</si>
  <si>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</si>
  <si>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</si>
  <si>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</si>
  <si>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</si>
  <si>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</si>
  <si>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</si>
  <si>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</si>
  <si>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</si>
  <si>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</si>
  <si>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</si>
  <si>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</si>
  <si>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</si>
  <si>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</si>
  <si>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</si>
  <si>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</si>
  <si>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</si>
  <si>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</si>
  <si>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</si>
  <si>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</si>
  <si>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</si>
  <si>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</si>
  <si>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</si>
  <si>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</si>
  <si>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</si>
  <si>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</si>
  <si>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</si>
  <si>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</si>
  <si>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</si>
  <si>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</si>
  <si>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</si>
  <si>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</si>
  <si>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</si>
  <si>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</si>
  <si>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</si>
  <si>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</si>
  <si>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</si>
  <si>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Table 4.3</t>
  </si>
  <si>
    <t>Neighborhood Assistance Act Credit</t>
  </si>
  <si>
    <t>Historic Rehabilitation Tax Credit</t>
  </si>
  <si>
    <t>Table 5.1</t>
  </si>
  <si>
    <t>Table 5.2</t>
  </si>
  <si>
    <t>Table 5.2, continued</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</si>
  <si>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</si>
  <si>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</si>
  <si>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</si>
  <si>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</si>
  <si>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</si>
  <si>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</si>
  <si>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</si>
  <si>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</si>
  <si>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</si>
  <si>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</si>
  <si>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</si>
  <si>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</si>
  <si>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</si>
  <si>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</si>
  <si>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</si>
  <si>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</si>
  <si>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</si>
  <si>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</si>
  <si>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</si>
  <si>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</si>
  <si>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</si>
  <si>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</si>
  <si>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</si>
  <si>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</si>
  <si>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</si>
  <si>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</si>
  <si>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</si>
  <si>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</si>
  <si>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</si>
  <si>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</si>
  <si>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</si>
  <si>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</si>
  <si>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</si>
  <si>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</si>
  <si>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</si>
  <si>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</si>
  <si>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</si>
  <si>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</si>
  <si>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</si>
  <si>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</si>
  <si>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</si>
  <si>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</si>
  <si>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</si>
  <si>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</si>
  <si>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</si>
  <si>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</si>
  <si>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</si>
  <si>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</si>
  <si>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</si>
  <si>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</si>
  <si>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</si>
  <si>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</si>
  <si>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</si>
  <si>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</si>
  <si>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</si>
  <si>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</si>
  <si>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</si>
  <si>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</si>
  <si>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</si>
  <si>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</si>
  <si>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</si>
  <si>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</si>
  <si>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</si>
  <si>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</si>
  <si>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</si>
  <si>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</si>
  <si>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</si>
  <si>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</si>
  <si>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</si>
  <si>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</si>
  <si>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</si>
  <si>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</si>
  <si>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</si>
  <si>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</si>
  <si>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</si>
  <si>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</si>
  <si>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</si>
  <si>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</si>
  <si>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</si>
  <si>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</si>
  <si>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</si>
  <si>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</si>
  <si>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</si>
  <si>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</si>
  <si>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</si>
  <si>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</si>
  <si>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</si>
  <si>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</si>
  <si>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</si>
  <si>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</si>
  <si>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</si>
  <si>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</si>
  <si>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</si>
  <si>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</si>
  <si>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</si>
  <si>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</si>
  <si>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</si>
  <si>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</si>
  <si>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</si>
  <si>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</si>
  <si>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</si>
  <si>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</si>
  <si>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</si>
  <si>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</si>
  <si>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</si>
  <si>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</si>
  <si>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</si>
  <si>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</si>
  <si>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</si>
  <si>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</si>
  <si>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</si>
  <si>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</si>
  <si>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</si>
  <si>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</si>
  <si>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</si>
  <si>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</si>
  <si>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</si>
  <si>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</si>
  <si>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</si>
  <si>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</si>
  <si>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</si>
  <si>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</si>
  <si>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</si>
  <si>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</si>
  <si>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</si>
  <si>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</si>
  <si>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</si>
  <si>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</si>
  <si>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</si>
  <si>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</si>
  <si>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</si>
  <si>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</si>
  <si>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</si>
  <si>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</si>
  <si>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</si>
  <si>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</si>
  <si>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</si>
  <si>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</si>
  <si>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</si>
  <si>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</si>
  <si>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</si>
  <si>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</si>
  <si>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</si>
  <si>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</si>
  <si>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</si>
  <si>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</si>
  <si>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</si>
  <si>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</si>
  <si>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</si>
  <si>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</si>
  <si>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</si>
  <si>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</si>
  <si>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</si>
  <si>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</si>
  <si>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</si>
  <si>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</si>
  <si>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</si>
  <si>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</si>
  <si>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</si>
  <si>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</si>
  <si>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</si>
  <si>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</si>
  <si>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</si>
  <si>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</si>
  <si>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</si>
  <si>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</si>
  <si>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</si>
  <si>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</si>
  <si>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</si>
  <si>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</si>
  <si>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</si>
  <si>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</si>
  <si>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</si>
  <si>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</si>
  <si>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</si>
  <si>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</si>
  <si>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</si>
  <si>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</si>
  <si>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</si>
  <si>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</si>
  <si>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</si>
  <si>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</si>
  <si>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</si>
  <si>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</si>
  <si>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</si>
  <si>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</si>
  <si>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</si>
  <si>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</si>
  <si>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</si>
  <si>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</si>
  <si>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</si>
  <si>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</si>
  <si>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</si>
  <si>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</si>
  <si>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</si>
  <si>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</si>
  <si>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</si>
  <si>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</si>
  <si>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</si>
  <si>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</si>
  <si>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</si>
  <si>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</si>
  <si>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</si>
  <si>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</si>
  <si>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</si>
  <si>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</si>
  <si>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</si>
  <si>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</si>
  <si>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</si>
  <si>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</si>
  <si>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</si>
  <si>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</si>
  <si>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</si>
  <si>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</si>
  <si>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</si>
  <si>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</si>
  <si>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</si>
  <si>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</si>
  <si>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</si>
  <si>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</si>
  <si>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</si>
  <si>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</si>
  <si>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</si>
  <si>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</si>
  <si>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</si>
  <si>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</si>
  <si>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</si>
  <si>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</si>
  <si>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</si>
  <si>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</si>
  <si>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</si>
  <si>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</si>
  <si>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</si>
  <si>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</si>
  <si>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</si>
  <si>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</si>
  <si>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</si>
  <si>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</si>
  <si>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</si>
  <si>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</si>
  <si>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</si>
  <si>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</si>
  <si>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</si>
  <si>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</si>
  <si>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</si>
  <si>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</si>
  <si>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</si>
  <si>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</si>
  <si>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</si>
  <si>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</si>
  <si>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</si>
  <si>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</si>
  <si>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</si>
  <si>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</si>
  <si>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</si>
  <si>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</si>
  <si>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</si>
  <si>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</si>
  <si>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</si>
  <si>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</si>
  <si>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</si>
  <si>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</si>
  <si>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</si>
  <si>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</si>
  <si>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</si>
  <si>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</si>
  <si>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</si>
  <si>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</si>
  <si>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</si>
  <si>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</si>
  <si>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</si>
  <si>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</si>
  <si>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</si>
  <si>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</si>
  <si>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</si>
  <si>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</si>
  <si>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</si>
  <si>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</si>
  <si>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</si>
  <si>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</si>
  <si>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</si>
  <si>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</si>
  <si>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</si>
  <si>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</si>
  <si>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</si>
  <si>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</si>
  <si>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</si>
  <si>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</si>
  <si>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</si>
  <si>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</si>
  <si>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</si>
  <si>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</si>
  <si>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</si>
  <si>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</si>
  <si>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</si>
  <si>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</si>
  <si>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</si>
  <si>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</si>
  <si>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</si>
  <si>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</si>
  <si>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</si>
  <si>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</si>
  <si>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</si>
  <si>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</si>
  <si>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</si>
  <si>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</si>
  <si>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</si>
  <si>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</si>
  <si>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</si>
  <si>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</si>
  <si>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</si>
  <si>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</si>
  <si>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</si>
  <si>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</si>
  <si>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</si>
  <si>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</si>
  <si>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</si>
  <si>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</si>
  <si>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</si>
  <si>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</si>
  <si>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</si>
  <si>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</si>
  <si>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</si>
  <si>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</si>
  <si>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</si>
  <si>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</si>
  <si>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</si>
  <si>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</si>
  <si>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</si>
  <si>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</si>
  <si>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</si>
  <si>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</si>
  <si>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</si>
  <si>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</si>
  <si>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</si>
  <si>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</si>
  <si>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</si>
  <si>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</si>
  <si>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</si>
  <si>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</si>
  <si>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</si>
  <si>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</si>
  <si>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</si>
  <si>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</si>
  <si>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</si>
  <si>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</si>
  <si>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</si>
  <si>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</si>
  <si>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</si>
  <si>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</si>
  <si>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</si>
  <si>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</si>
  <si>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</si>
  <si>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</si>
  <si>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</si>
  <si>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</si>
  <si>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</si>
  <si>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</si>
  <si>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</si>
  <si>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</si>
  <si>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</si>
  <si>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</si>
  <si>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</si>
  <si>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</si>
  <si>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</si>
  <si>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</si>
  <si>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</si>
  <si>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</si>
  <si>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</si>
  <si>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</si>
  <si>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</si>
  <si>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</si>
  <si>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</si>
  <si>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</si>
  <si>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</si>
  <si>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</si>
  <si>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</si>
  <si>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</si>
  <si>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</si>
  <si>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</si>
  <si>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</si>
  <si>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</si>
  <si>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</si>
  <si>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</si>
  <si>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</si>
  <si>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</si>
  <si>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</si>
  <si>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</si>
  <si>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</si>
  <si>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</si>
  <si>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</si>
  <si>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</si>
  <si>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</si>
  <si>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</si>
  <si>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</si>
  <si>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</si>
  <si>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</si>
  <si>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</si>
  <si>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</si>
  <si>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</si>
  <si>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</si>
  <si>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</si>
  <si>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</si>
  <si>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</si>
  <si>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</si>
  <si>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</si>
  <si>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</si>
  <si>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</si>
  <si>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</si>
  <si>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</si>
  <si>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</si>
  <si>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</si>
  <si>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</si>
  <si>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</si>
  <si>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</si>
  <si>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</si>
  <si>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</si>
  <si>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</si>
  <si>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</si>
  <si>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</si>
  <si>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</si>
  <si>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</si>
  <si>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</si>
  <si>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</si>
  <si>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</si>
  <si>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</si>
  <si>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</si>
  <si>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</si>
  <si>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</si>
  <si>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</si>
  <si>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</si>
  <si>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</si>
  <si>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</si>
  <si>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</si>
  <si>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</si>
  <si>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</si>
  <si>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</si>
  <si>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</si>
  <si>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</si>
  <si>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</si>
  <si>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</si>
  <si>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</si>
  <si>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</si>
  <si>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</si>
  <si>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</si>
  <si>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</si>
  <si>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</si>
  <si>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</si>
  <si>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</si>
  <si>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</si>
  <si>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</si>
  <si>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</si>
  <si>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</si>
  <si>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</si>
  <si>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</si>
  <si>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</si>
  <si>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</si>
  <si>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</si>
  <si>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</si>
  <si>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</si>
  <si>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</si>
  <si>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</si>
  <si>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</si>
  <si>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</si>
  <si>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</si>
  <si>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</si>
  <si>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</si>
  <si>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</si>
  <si>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</si>
  <si>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</si>
  <si>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</si>
  <si>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</si>
  <si>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</si>
  <si>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</si>
  <si>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</si>
  <si>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</si>
  <si>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</si>
  <si>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</si>
  <si>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</si>
  <si>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</si>
  <si>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</si>
  <si>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</si>
  <si>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</si>
  <si>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</si>
  <si>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</si>
  <si>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</si>
  <si>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</si>
  <si>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</si>
  <si>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</si>
  <si>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</si>
  <si>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Table 6.1</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</si>
  <si>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</si>
  <si>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</si>
  <si>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</si>
  <si>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</si>
  <si>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</si>
  <si>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</si>
  <si>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</si>
  <si>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</si>
  <si>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</si>
  <si>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</si>
  <si>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</si>
  <si>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</si>
  <si>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</si>
  <si>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</si>
  <si>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</si>
  <si>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</si>
  <si>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</si>
  <si>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</si>
  <si>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</si>
  <si>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</si>
  <si>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</si>
  <si>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</si>
  <si>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</si>
  <si>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</si>
  <si>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</si>
  <si>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</si>
  <si>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2.  If a return was amended or audited during the fiscal year, only the additional credit amount (or reduction) is included.</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</si>
  <si>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</si>
  <si>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</si>
  <si>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</si>
  <si>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</si>
  <si>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</si>
  <si>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</si>
  <si>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</si>
  <si>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</si>
  <si>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</si>
  <si>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</si>
  <si>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</si>
  <si>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</si>
  <si>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</si>
  <si>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</si>
  <si>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</si>
  <si>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</si>
  <si>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</si>
  <si>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</si>
  <si>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</si>
  <si>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</si>
  <si>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</si>
  <si>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Nonprofit Organization Tax Exemption Annual Report</t>
  </si>
  <si>
    <t>1. The sales and use tax on aircraft and on watercraft are reported separately in Tables 5.1 and 5.2, respectively.</t>
  </si>
  <si>
    <t>Amount ($)</t>
  </si>
  <si>
    <t>State and Local Retail Sales &amp; Use  
Tax Expenditure Resulting From Purchases 
Made by Nonprofit Organizations</t>
  </si>
  <si>
    <t>*2007</t>
  </si>
  <si>
    <t>§ 58.1-439.12:07</t>
  </si>
  <si>
    <t>Telework Expenses Tax Credit</t>
  </si>
  <si>
    <t>2011 (effective 2012)</t>
  </si>
  <si>
    <t>Wytheville</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</si>
  <si>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</si>
  <si>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</si>
  <si>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</si>
  <si>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</si>
  <si>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</si>
  <si>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</si>
  <si>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</si>
  <si>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</si>
  <si>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</si>
  <si>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</si>
  <si>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</si>
  <si>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</si>
  <si>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</si>
  <si>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</si>
  <si>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</si>
  <si>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</si>
  <si>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</si>
  <si>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</si>
  <si>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</si>
  <si>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</si>
  <si>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</si>
  <si>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</si>
  <si>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</si>
  <si>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</si>
  <si>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</si>
  <si>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</si>
  <si>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</si>
  <si>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</si>
  <si>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</si>
  <si>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</si>
  <si>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</si>
  <si>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</si>
  <si>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</si>
  <si>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</si>
  <si>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</si>
  <si>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</si>
  <si>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</si>
  <si>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</si>
  <si>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</si>
  <si>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</si>
  <si>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</si>
  <si>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</si>
  <si>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</si>
  <si>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</si>
  <si>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</si>
  <si>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</si>
  <si>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</si>
  <si>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</si>
  <si>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</si>
  <si>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</si>
  <si>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</si>
  <si>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</si>
  <si>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</si>
  <si>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</si>
  <si>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</si>
  <si>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</si>
  <si>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</si>
  <si>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</si>
  <si>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</si>
  <si>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</si>
  <si>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</si>
  <si>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</si>
  <si>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</si>
  <si>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</si>
  <si>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</si>
  <si>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</si>
  <si>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</si>
  <si>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</si>
  <si>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</si>
  <si>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</si>
  <si>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</si>
  <si>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</si>
  <si>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</si>
  <si>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</si>
  <si>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</si>
  <si>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</si>
  <si>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here</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</si>
  <si>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</si>
  <si>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check footnote </t>
  </si>
  <si>
    <t>*check footnote #3</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</si>
  <si>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</si>
  <si>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</si>
  <si>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</si>
  <si>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</si>
  <si>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</si>
  <si>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</si>
  <si>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</si>
  <si>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t xml:space="preserve">*next higest to round up </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</si>
  <si>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</si>
  <si>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</si>
  <si>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</si>
  <si>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This report was prepared by the </t>
  </si>
  <si>
    <t>Other economic and demographic data may be found</t>
  </si>
  <si>
    <r>
      <t xml:space="preserve">*Prior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rFont val="Arial "/>
      </rPr>
      <t>Va. Code</t>
    </r>
    <r>
      <rPr>
        <sz val="10"/>
        <rFont val="Arial "/>
      </rPr>
      <t xml:space="preserve"> § 58.1-609.11.  As many medical related nonprofit organizations enjoyed a grandfathered exemption under </t>
    </r>
    <r>
      <rPr>
        <i/>
        <sz val="10"/>
        <rFont val="Arial "/>
      </rPr>
      <t>Va. Code</t>
    </r>
    <r>
      <rPr>
        <sz val="10"/>
        <rFont val="Arial "/>
      </rPr>
      <t xml:space="preserve"> § 58.1-609.7 until July 1, 2008, the Fiscal Year 2007 estimate is understated.  It does not include the estimated purchases of such organizations that did not apply for a new exemption under </t>
    </r>
    <r>
      <rPr>
        <i/>
        <sz val="10"/>
        <rFont val="Arial "/>
      </rPr>
      <t>Va. Code</t>
    </r>
    <r>
      <rPr>
        <sz val="10"/>
        <rFont val="Arial "/>
      </rPr>
      <t xml:space="preserve"> 58.1-609.11 prior to July 1, 2007.     </t>
    </r>
  </si>
  <si>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</si>
  <si>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</si>
  <si>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</si>
  <si>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</si>
  <si>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</si>
  <si>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</si>
  <si>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</si>
  <si>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</si>
  <si>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</si>
  <si>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</si>
  <si>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</si>
  <si>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</si>
  <si>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family val="2"/>
      </rPr>
      <t>Acts of Assembly</t>
    </r>
    <r>
      <rPr>
        <sz val="10"/>
        <color theme="1"/>
        <rFont val="Arial"/>
        <family val="2"/>
      </rPr>
      <t xml:space="preserve">. </t>
    </r>
  </si>
  <si>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</si>
  <si>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</si>
  <si>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9. A new state tax of 0.7% was effective July 1, 2013 for localities in Northern Virginia region and Hampton Roads region.</t>
  </si>
  <si>
    <t xml:space="preserve">7. The state tax was increased from 4% to 4.3% on July 1, 2013. Of the 0.3% increase, 0.175% goes to Highway Maintenance Operating Fund, 0.05% goes to Intercity Passenger Rail and 0.075% goes to Commonwealth Mass Transit Fund. </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</si>
  <si>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</si>
  <si>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</si>
  <si>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</si>
  <si>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</si>
  <si>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3. Prior to July 1, 2010, the peanut excise tax was imposed at the rate of 15 cents per 100 pounds.  Effective July 1, 2010, the peanut excise tax was imposed at the rate of 30 cents per 100 pounds. Beginning July 1, 2016, the rate reverted back to 15 cents per 100 pounds. All revenues are deposited into the Peanut Fund.</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</si>
  <si>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</si>
  <si>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</si>
  <si>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</si>
  <si>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</si>
  <si>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Totals in Table 1.7 may not agree with totals in previous tables due to minor variations in rounding.</t>
  </si>
  <si>
    <t>1.  Bedford County data includes data from the City of Bedford- which reverted to a town, effective July 1, 2013.</t>
  </si>
  <si>
    <t>Separately</t>
  </si>
  <si>
    <t xml:space="preserve">Married Filing </t>
  </si>
  <si>
    <t xml:space="preserve">Joint </t>
  </si>
  <si>
    <t xml:space="preserve">Filing </t>
  </si>
  <si>
    <t xml:space="preserve">Separately </t>
  </si>
  <si>
    <t>Married Filing Separate</t>
  </si>
  <si>
    <t>Married Filing Joint</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</si>
  <si>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</si>
  <si>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</si>
  <si>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</si>
  <si>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</si>
  <si>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</si>
  <si>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</si>
  <si>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10"/>
        <rFont val="Arial"/>
        <family val="2"/>
      </rPr>
      <t xml:space="preserve">Va. Code § </t>
    </r>
    <r>
      <rPr>
        <sz val="10"/>
        <rFont val="Arial"/>
        <family val="2"/>
      </rPr>
      <t xml:space="preserve"> 58.1-322.03.</t>
    </r>
  </si>
  <si>
    <t>1. Tax liability is before any tax credits but after the spouse tax adjustment.</t>
  </si>
  <si>
    <t xml:space="preserve">Corporate Income Tax </t>
  </si>
  <si>
    <t>Bank Franchise (state share)</t>
  </si>
  <si>
    <t xml:space="preserve">Individual Income </t>
  </si>
  <si>
    <t>Net Revenue Collections After Refunds by Tax Type</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</si>
  <si>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</si>
  <si>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</si>
  <si>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</si>
  <si>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</si>
  <si>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</si>
  <si>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Recordation Tax and Deeds of Conveyance Revenue Collections by Locality </t>
  </si>
  <si>
    <t xml:space="preserve">Number of Insurance Returns, Taxable Premium Income, and Tax Liability……………………………………...……………………....………………….……………………………………………………………………….…………………..……………………………..                                                                   </t>
  </si>
  <si>
    <t>Fiscal Year Individual and Corporate Income Tax, Insurance Premiums License Tax and Bank Franchise Tax Credits</t>
  </si>
  <si>
    <t>3.  The amount shown for the Coalfields Employment Enhancement Tax Credit includes the amount refunded to taxpayers, as well as that deposited with the Coalfields Economic Development Authority.</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</si>
  <si>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</si>
  <si>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</si>
  <si>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</si>
  <si>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</si>
  <si>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</si>
  <si>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r>
      <t>**Effective July 1, 2013, the Retail Sales and Use Tax was increased to 5.3% and a new state tax of 0.7% was effective for localities in the Northern Virginia region and Hampton Roads region. Starting with Fiscal Year 2014, the blended Sales and Use Tax rate of 5.67% was used to calculate the revenue impact for non-profit organizations.</t>
    </r>
    <r>
      <rPr>
        <sz val="10"/>
        <color rgb="FFC00000"/>
        <rFont val="Arial "/>
      </rPr>
      <t xml:space="preserve"> </t>
    </r>
  </si>
  <si>
    <t>The Honorable Aubrey L. Layne, Secretary of Finance</t>
  </si>
  <si>
    <t>The Honorable Ralph S. Northam, Governor</t>
  </si>
  <si>
    <t>Virginia Adjusted Gross Income, Exemptions, Itemized and Standard Deductions, Total Taxable Income, Total Tax Liability, and Average Tax Rates………………………</t>
  </si>
  <si>
    <t>Fiscal Year 2018</t>
  </si>
  <si>
    <t xml:space="preserve">2. Cardinal, Revenue Status Report is the data source for net revenue collections. </t>
  </si>
  <si>
    <t xml:space="preserve">3. Effective January 1, 2014, the General Assembly enacted legislation that allowed an individual to designate their individual income tax refund, or a portion thereof, to be deposited into one or more Virginia College Savings Plan accounts (Virginia 529).  </t>
  </si>
  <si>
    <t>Research and Development Expenses Tax Credit (Refundable)</t>
  </si>
  <si>
    <t>§ 58.1-439.12:11</t>
  </si>
  <si>
    <t>Major Research and Development Expenses Tax Credit</t>
  </si>
  <si>
    <t>2016 (effective 2017)</t>
  </si>
  <si>
    <t>§ 58.1-439.12:12</t>
  </si>
  <si>
    <t>Food Crop Donation Tax Credit</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</si>
  <si>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</si>
  <si>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</si>
  <si>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</si>
  <si>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</si>
  <si>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Children of America Finding Hope</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</si>
  <si>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</si>
  <si>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</si>
  <si>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</si>
  <si>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</si>
  <si>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</si>
  <si>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</si>
  <si>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</si>
  <si>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</si>
  <si>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</si>
  <si>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</si>
  <si>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</si>
  <si>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</si>
  <si>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</si>
  <si>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</si>
  <si>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</si>
  <si>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r>
      <t xml:space="preserve"># </t>
    </r>
    <r>
      <rPr>
        <sz val="10"/>
        <rFont val="Arial"/>
        <family val="2"/>
      </rPr>
      <t>The Department of Taxation is custodian of the funds appropriated to the State Land Evaluation Advisory</t>
    </r>
  </si>
  <si>
    <t>5. Cardinal, Revenue Status Report is the data source for net revenue collections.</t>
  </si>
  <si>
    <t>Council (SLEAC) and makes expenditures on behalf of SLEAC. These expenditures are not included above.</t>
  </si>
  <si>
    <t>FISCAL YEAR 2019</t>
  </si>
  <si>
    <t xml:space="preserve">Local Sales Tax Distribution - Fiscal Year 2019……………………………………...……………………....………………….……………………………………………………………………….…………………..……………………………..                 </t>
  </si>
  <si>
    <t xml:space="preserve">Bank Franchise Tax Assessment Statement - Fiscal Year 2019……………………………………...……………………....………………….……………………………………………………………………….…………………..……………………………..                                                                         </t>
  </si>
  <si>
    <t xml:space="preserve">Communications Sales Tax Distributions, - Fiscal Year 2019……………………………………...……………………....………………….……………………………………………………………………….…………………..……………………………..                                                                   </t>
  </si>
  <si>
    <t xml:space="preserve">Nonprofit Exemption Annual Report, Fiscal Year 2019……………………………………...……………………....………………….……………………………………………………………………….…………………..……………………………..    </t>
  </si>
  <si>
    <t>Fiscal Year 2019</t>
  </si>
  <si>
    <t>2019/2018</t>
  </si>
  <si>
    <t>Taxable Year 2017</t>
  </si>
  <si>
    <t>2. Contributions are reported by taxable year for returns that are processed during the subsequent calendar year.  For example, contributions reported for Taxable Year 2017 are from all returns processed in calendar year 2018. The majority of returns processed in calendar year 2018 are for TY 2017; however, some returns from previous taxable years maybe included.</t>
  </si>
  <si>
    <t>Based on Corporate Income Tax returns filed for Taxable Year 2017*</t>
  </si>
  <si>
    <t>* This table is not comparable to equivalent tables in annual reports prior to FY 2006.  Returns are selected for inclusion on this table if the tax reporting period on the return began in 2017.  Reports prior to FY 2006 selected returns based on the state fiscal year in which they were received.</t>
  </si>
  <si>
    <t>Returns Processed During Fiscal Year 2019</t>
  </si>
  <si>
    <t xml:space="preserve">1.  Number of returns and amounts are for income tax returns processed during FY 2019, regardless of taxable year.  For most credits, returns for multiple taxable years were processed during the fiscal year.  The total for each return may include carryovers from prior years.   </t>
  </si>
  <si>
    <t>* Number of returns for this credit is not available for release because fewer than four returns claiming the credit were processed in FY 2019.</t>
  </si>
  <si>
    <t>Local Sales Tax Distribution - Fiscal Year 2019</t>
  </si>
  <si>
    <t>Bank Franchise Tax Assessment Tax Statement - Fiscal Year 2019</t>
  </si>
  <si>
    <t>Communications Sales Tax Distributions, Fiscal Year 2019</t>
  </si>
  <si>
    <t>Based on tax returns filed for Taxable Year 2018</t>
  </si>
  <si>
    <t xml:space="preserve">Insurance Tax Credits Claimed on Returns  Processed during Fiscal Year 2019 </t>
  </si>
  <si>
    <t xml:space="preserve">7. The amount of insurance tax credits reported is for returns processed during FY 2019, regardless of taxable year. This table only lists insurance tax credits claimed for FY 2019 that were greater than zero.   </t>
  </si>
  <si>
    <t>Local Property Taxes</t>
  </si>
  <si>
    <t xml:space="preserve">Assessed Values, Levies Assessed, and Average Tax Rates ……………………………………...……………………....………………….……………………………………………………………………….…………………..……………………………..                                                                   </t>
  </si>
  <si>
    <t xml:space="preserve">Tangible Personal Property, Machinery and Tools, Merchants' Capital, and Public Service Corporations by Locality ……………………………………...……………………....………………….……………………………………………………………………….…………………..……………………………..                             </t>
  </si>
  <si>
    <t xml:space="preserve">Real Estate Fair Market Value (FMV), Fair Market Value (Taxable), Local Levy by Locality - Tax Year 2018 ……………………………………...……………………....………………….……………………………………………………………………….…………………..……………………………..                                        </t>
  </si>
  <si>
    <t xml:space="preserve">Comparison of Tax Exempt Value to Total Fair Market Value (FMV) of Real Estate by Locality - Tax Year 2018……………………………………...……………………....………………….……………………………………………………………………….…………………..……………………………..                                          </t>
  </si>
  <si>
    <t>Table 7.1</t>
  </si>
  <si>
    <t>Table 6.2</t>
  </si>
  <si>
    <t>FMV Land</t>
  </si>
  <si>
    <t>FMV Taxable Land</t>
  </si>
  <si>
    <t>FMV Structures</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</si>
  <si>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</si>
  <si>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</si>
  <si>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</si>
  <si>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</si>
  <si>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</si>
  <si>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</si>
  <si>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</si>
  <si>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</si>
  <si>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</si>
  <si>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</si>
  <si>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</si>
  <si>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</si>
  <si>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</si>
  <si>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</si>
  <si>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r>
      <t>3. Taxable fair market value is the total fair market of real estate minus the special assessment for land preservation (</t>
    </r>
    <r>
      <rPr>
        <i/>
        <sz val="9"/>
        <rFont val="Arial"/>
        <family val="2"/>
      </rPr>
      <t>Va. Code §</t>
    </r>
    <r>
      <rPr>
        <sz val="9"/>
        <rFont val="Arial"/>
        <family val="2"/>
      </rPr>
      <t xml:space="preserve"> 58.1-3230).</t>
    </r>
  </si>
  <si>
    <t>4. The taxable fair market value is equal to the total fair market value for localities which do not have a special assessment for land preservation.</t>
  </si>
  <si>
    <t xml:space="preserve">5. Bedford County data includes data from the City of Bedford- which reverted to a town, effective July 1, 2013.  </t>
  </si>
  <si>
    <t xml:space="preserve">6. For a few counties, the data may also include the data for towns that have their own school divisions. </t>
  </si>
  <si>
    <t>Table 6.3</t>
  </si>
  <si>
    <t>Taxes Lost</t>
  </si>
  <si>
    <t>Fair Market Value</t>
  </si>
  <si>
    <t>Fair Market Value Tax Exempt Real Estate</t>
  </si>
  <si>
    <t>(Real Estate and</t>
  </si>
  <si>
    <t>Tax Exempt to</t>
  </si>
  <si>
    <t>Due to</t>
  </si>
  <si>
    <t>Real Estate</t>
  </si>
  <si>
    <t>Government</t>
  </si>
  <si>
    <t>Non-Government</t>
  </si>
  <si>
    <t>Total Tax Exempt</t>
  </si>
  <si>
    <t>Tax Exempt)</t>
  </si>
  <si>
    <t>Table 6.3, continued</t>
  </si>
  <si>
    <t xml:space="preserve">Manassas Park  </t>
  </si>
  <si>
    <t xml:space="preserve">2. Bedford County data includes data from the City of Bedford- which reverted to a town, effective July 1, 2013. </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</si>
  <si>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</si>
  <si>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</si>
  <si>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</si>
  <si>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</si>
  <si>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</si>
  <si>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</si>
  <si>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</si>
  <si>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</si>
  <si>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</si>
  <si>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</si>
  <si>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r>
      <t xml:space="preserve">1. A local license tax may be imposed on gross receipts under </t>
    </r>
    <r>
      <rPr>
        <i/>
        <sz val="9"/>
        <rFont val="Arial"/>
        <family val="2"/>
      </rPr>
      <t xml:space="preserve">Va. Code </t>
    </r>
    <r>
      <rPr>
        <sz val="9"/>
        <rFont val="Arial"/>
        <family val="2"/>
      </rPr>
      <t>§ 58.1-3706.</t>
    </r>
  </si>
  <si>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</si>
  <si>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</si>
  <si>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</si>
  <si>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</si>
  <si>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</si>
  <si>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 xml:space="preserve">8. Bedford County data includes data from the City of Bedford- which reverted to a town, effective July 1, 2013. </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</si>
  <si>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</si>
  <si>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</si>
  <si>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</si>
  <si>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</si>
  <si>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</si>
  <si>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</si>
  <si>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</si>
  <si>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</si>
  <si>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</si>
  <si>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</si>
  <si>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</si>
  <si>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</si>
  <si>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</si>
  <si>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</si>
  <si>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1.Average tax rate is computed as the aggregate levy for all counties and cities divided by the aggregate assessed value for all counties and cities.</t>
  </si>
  <si>
    <t xml:space="preserve">n/b: pulled updated values from revised annual report so wldnt match FY17 annual report </t>
  </si>
  <si>
    <t>Real Estate Fair Market Value (FMV), Fair Market Value (Taxable), and Local Levy by Locality - Tax Year 2018</t>
  </si>
  <si>
    <t>2018 - 2019</t>
  </si>
  <si>
    <t xml:space="preserve">Historic </t>
  </si>
  <si>
    <t>Triangle</t>
  </si>
  <si>
    <r>
      <t xml:space="preserve">5. Pass-through entities such as S corporations, partnerships and limited liability companies generally file Form 502. Any income flows through to owners of each pass-through entity and they report all taxable income on their tax returns. During Taxable Year 2017, there were </t>
    </r>
    <r>
      <rPr>
        <sz val="10"/>
        <color theme="1"/>
        <rFont val="Arial"/>
        <family val="2"/>
      </rPr>
      <t xml:space="preserve">247,770 </t>
    </r>
    <r>
      <rPr>
        <sz val="10"/>
        <rFont val="Arial"/>
        <family val="2"/>
      </rPr>
      <t xml:space="preserve">pass-through entity returns filed. </t>
    </r>
  </si>
  <si>
    <t>Major Business Facility Job</t>
  </si>
  <si>
    <r>
      <t xml:space="preserve">3. Insurance companies are subject to tax on their gross premium income. Depending on the line(s) of insurance from which the premiums were derived, the tax rates for taxable year 2018 were </t>
    </r>
    <r>
      <rPr>
        <sz val="10"/>
        <color theme="1"/>
        <rFont val="Arial"/>
        <family val="2"/>
      </rPr>
      <t>2.25% and 1.00%</t>
    </r>
    <r>
      <rPr>
        <sz val="10"/>
        <rFont val="Arial"/>
        <family val="2"/>
      </rPr>
      <t xml:space="preserve">. Surplus lines brokers are required to pay the tax on each policy of insurance they produce during the preceding calendar year with an insurer that is not licensed to conduct business in Virginia. Surplus lines brokers are subject to a rate of 2.25%. </t>
    </r>
  </si>
  <si>
    <t xml:space="preserve">12. Prior to FY 2017, the Commonwealth Accounting and Reporting System was the data source for net revenue collections. Effective with FY 2017, Cardinal, Revenue Status Report is the data source for net revenue collections. </t>
  </si>
  <si>
    <t>***2019</t>
  </si>
  <si>
    <r>
      <t>11. Effective beginning FY 2010, dealers with annual taxable sales above the threshold of $1 million or more are required to make a June payment equal to 90 percent of their sales and use tax liability for the previous June. For the payment due June 2019, the threshold was</t>
    </r>
    <r>
      <rPr>
        <sz val="9"/>
        <rFont val="Arial"/>
        <family val="2"/>
      </rPr>
      <t xml:space="preserve"> $4 </t>
    </r>
    <r>
      <rPr>
        <sz val="9"/>
        <color theme="1"/>
        <rFont val="Arial"/>
        <family val="2"/>
      </rPr>
      <t xml:space="preserve">million of annual taxable sales.  </t>
    </r>
  </si>
  <si>
    <t>US Treasury</t>
  </si>
  <si>
    <r>
      <t>Notes:</t>
    </r>
    <r>
      <rPr>
        <sz val="9"/>
        <color theme="0"/>
        <rFont val="Arial"/>
        <family val="2"/>
      </rPr>
      <t xml:space="preserve"> (check footnotes if changes needed)</t>
    </r>
  </si>
  <si>
    <r>
      <t xml:space="preserve">Notes: </t>
    </r>
    <r>
      <rPr>
        <sz val="10"/>
        <color rgb="FFC00000"/>
        <rFont val="Arial"/>
        <family val="2"/>
      </rPr>
      <t xml:space="preserve"> </t>
    </r>
    <r>
      <rPr>
        <sz val="10"/>
        <color theme="0"/>
        <rFont val="Arial"/>
        <family val="2"/>
      </rPr>
      <t xml:space="preserve">(check footnotes if changes needed) </t>
    </r>
  </si>
  <si>
    <r>
      <t xml:space="preserve">Notes: </t>
    </r>
    <r>
      <rPr>
        <sz val="10"/>
        <color theme="0"/>
        <rFont val="Arial"/>
        <family val="2"/>
      </rPr>
      <t>(check footnotes if changes needed)</t>
    </r>
    <r>
      <rPr>
        <sz val="10"/>
        <color rgb="FFC00000"/>
        <rFont val="Arial"/>
        <family val="2"/>
      </rPr>
      <t xml:space="preserve"> </t>
    </r>
  </si>
  <si>
    <r>
      <t xml:space="preserve">Notes:  </t>
    </r>
    <r>
      <rPr>
        <sz val="10"/>
        <color theme="0"/>
        <rFont val="Arial"/>
        <family val="2"/>
      </rPr>
      <t xml:space="preserve">(check footnotes if changes needed) </t>
    </r>
  </si>
  <si>
    <t>Comparison of Tax Exempt Value to Total Fair Market Value (FMV) of Real Estate by Locality - Tax Year 2018</t>
  </si>
  <si>
    <t>Assessed Values and Levies by Locality - Tax Year 2018</t>
  </si>
  <si>
    <r>
      <t xml:space="preserve">* Contributions to political parties are limited to $25 ($50 on a joint return), see </t>
    </r>
    <r>
      <rPr>
        <i/>
        <sz val="10"/>
        <rFont val="Arial"/>
        <family val="2"/>
      </rPr>
      <t>Va. Code §</t>
    </r>
    <r>
      <rPr>
        <sz val="10"/>
        <rFont val="Arial"/>
        <family val="2"/>
      </rPr>
      <t xml:space="preserve">  58.1-344.3 (B) (3).  </t>
    </r>
  </si>
  <si>
    <t>2.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</si>
  <si>
    <r>
      <t>3. The distributions for FY 2019 were based on collections for</t>
    </r>
    <r>
      <rPr>
        <sz val="10"/>
        <color theme="1"/>
        <rFont val="Arial"/>
        <family val="2"/>
      </rPr>
      <t xml:space="preserve"> May 2018 through April 2019.</t>
    </r>
  </si>
  <si>
    <t>1. Communications taxes in Virginia include: 5% Communications Sales tax on telecommunications services, 75ȼ State E-911 tax for landline and Voice Over Internet Protocol (VOiP) phones, 50ȼ Prepaid Wireless E-911 tax for mobile phones and $1.20 Landline telephone and cable TV franchise right of way fees.</t>
  </si>
  <si>
    <t>Staunton*</t>
  </si>
  <si>
    <t xml:space="preserve">* Locality did not submit requested data for Tax Year 2018 and as such the locality's Tax Year 2017 data is being reported.  </t>
  </si>
  <si>
    <t xml:space="preserve">Falls Church* </t>
  </si>
  <si>
    <t xml:space="preserve">Colonial Heights* </t>
  </si>
  <si>
    <t>Appomattox*</t>
  </si>
  <si>
    <t>Buchanan*</t>
  </si>
  <si>
    <t>Colonial Heights*</t>
  </si>
  <si>
    <t>Falls Church*</t>
  </si>
  <si>
    <t>Floyd*</t>
  </si>
  <si>
    <t>Halifax*</t>
  </si>
  <si>
    <t>Hanover*</t>
  </si>
  <si>
    <t>Pulaski *</t>
  </si>
  <si>
    <t>Norton *</t>
  </si>
  <si>
    <t>Portsmouth*</t>
  </si>
  <si>
    <t xml:space="preserve">4. Some localities exempt certain categories from taxation. For a few counties, the data may also include the data for towns that have their own school divisions. </t>
  </si>
  <si>
    <r>
      <t>Expenditures on behalf of SLEAC were $107,390 in FY 2018 and were</t>
    </r>
    <r>
      <rPr>
        <sz val="10"/>
        <color theme="1"/>
        <rFont val="Arial"/>
        <family val="2"/>
      </rPr>
      <t xml:space="preserve"> $104,629 in FY 2019.</t>
    </r>
  </si>
  <si>
    <t>VIRGINIA TAX</t>
  </si>
  <si>
    <r>
      <t>Home Energy Assistance</t>
    </r>
    <r>
      <rPr>
        <vertAlign val="superscript"/>
        <sz val="10"/>
        <color indexed="8"/>
        <rFont val="Arial"/>
        <family val="2"/>
      </rPr>
      <t>#</t>
    </r>
  </si>
  <si>
    <t xml:space="preserve">Number of </t>
  </si>
  <si>
    <t>*</t>
  </si>
  <si>
    <t xml:space="preserve">10. A new state tax of 1.0% was effective July 1, 2018 for sales made in the Historic Triangle Region in the City of  Williamsburg and the counties of James City and York, with the exception of food purchased for human consumption. </t>
  </si>
  <si>
    <t>4. Rolling Stock Tax includes Railroad and Car line company taxes.</t>
  </si>
  <si>
    <t>2. Effective beginning with Taxable Year 2017, Virginia entered into an agreement with U.S. Treasury to offset tax payments to collect nontax debts owed to the United States.</t>
  </si>
  <si>
    <r>
      <t xml:space="preserve"># </t>
    </r>
    <r>
      <rPr>
        <sz val="10"/>
        <rFont val="Arial"/>
        <family val="2"/>
      </rPr>
      <t xml:space="preserve">These organizations were removed from the 2016 Virginia Individual Income Tax return with the exception of 'Home Energy Assistance' which was removed from the 2017 Virginia Individual Income Tax return. Amounts reported for taxable year 2017 represent contributions made on returns filed for prior years and processed in the 2018 calendar year.  </t>
    </r>
  </si>
  <si>
    <t>6. Beginning March 1, 2005, other tobacco products are taxed at 10 percent of the sales price charged by the wholesale dealer.   Effective April 1, 2009, the federal tax rate on other tobacco products charged to manufacturers increased.  Since Virginia's tax is assessed at the wholesale level, the federal rate change increases the taxable base for Virginia's tax. All revenues from this tax are deposited into the Virginia Health Care Fund.</t>
  </si>
  <si>
    <t>5. Beginning September 1, 2004, the tax on cigarettes was imposed at a rate of 20 cents per pack of 20 cigarettes. Effective July 1, 2005, the tax on cigarette was imposed at a rate of 30 cents per pack of 20 cigarettes. Effective April 1, 2009, the federal cigarette tax rate was increased by 61.66 cents. All revenues from the Cigarette Tax are deposited into the Virginia Health Care Fund.</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</si>
  <si>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</si>
  <si>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r>
      <t>**Effective July 1, 2018, the Retail Sales and Use Tax was increased by 1%  in the Historic Triangle Region in the City of Williamsburg and the counties of James City and York. Despite this Historic Triangle tax increase, the blended Sales and Use Tax rate of 5.67% will be used to calculate the revenue impact for non-profit organizations.</t>
    </r>
    <r>
      <rPr>
        <sz val="10"/>
        <color rgb="FFC00000"/>
        <rFont val="Arial "/>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</si>
</sst>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s>
  <fonts count="154">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sz val="9"/>
      <color theme="0"/>
      <name val="Arial"/>
      <family val="2"/>
    </font>
    <font>
      <sz val="10"/>
      <color theme="0" tint="-0.499984740745262"/>
      <name val="Arial"/>
      <family val="2"/>
    </font>
    <font>
      <sz val="10"/>
      <color rgb="FFC00000"/>
      <name val="Arial "/>
    </font>
    <font>
      <sz val="10"/>
      <color rgb="FFC00000"/>
      <name val="Arial "/>
      <family val="2"/>
    </font>
    <font>
      <b/>
      <sz val="11"/>
      <color theme="1"/>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11"/>
      <color theme="0" tint="-0.499984740745262"/>
      <name val="Arial"/>
      <family val="2"/>
    </font>
    <font>
      <b/>
      <sz val="9"/>
      <color theme="0" tint="-0.499984740745262"/>
      <name val="Arial"/>
      <family val="2"/>
    </font>
    <font>
      <b/>
      <sz val="10"/>
      <color theme="0" tint="-0.499984740745262"/>
      <name val="Arial"/>
      <family val="2"/>
    </font>
    <font>
      <i/>
      <sz val="12"/>
      <color theme="0"/>
      <name val="Arial"/>
      <family val="2"/>
    </font>
    <font>
      <i/>
      <sz val="10"/>
      <name val="Arial "/>
    </font>
    <font>
      <i/>
      <sz val="10"/>
      <color theme="1"/>
      <name val="Arial"/>
      <family val="2"/>
    </font>
    <font>
      <sz val="8.5"/>
      <name val="Arial"/>
      <family val="2"/>
    </font>
    <font>
      <i/>
      <sz val="10"/>
      <color theme="0" tint="-0.249977111117893"/>
      <name val="Arial"/>
      <family val="2"/>
    </font>
    <font>
      <sz val="12"/>
      <color theme="0" tint="-0.249977111117893"/>
      <name val="Arial"/>
      <family val="2"/>
    </font>
    <font>
      <sz val="10"/>
      <color rgb="FFFF0000"/>
      <name val="Arial"/>
      <family val="2"/>
    </font>
    <font>
      <sz val="10"/>
      <color rgb="FFFFFFFF"/>
      <name val="Arial"/>
      <family val="2"/>
    </font>
    <font>
      <vertAlign val="superscript"/>
      <sz val="10"/>
      <color indexed="8"/>
      <name val="Arial"/>
      <family val="2"/>
    </font>
    <font>
      <vertAlign val="superscript"/>
      <sz val="10"/>
      <name val="Arial"/>
      <family val="2"/>
    </font>
    <font>
      <sz val="8"/>
      <color rgb="FFFFFFFF"/>
      <name val="Arial"/>
      <family val="2"/>
    </font>
    <font>
      <sz val="12"/>
      <color rgb="FFFFFFFF"/>
      <name val="Arial"/>
      <family val="2"/>
    </font>
    <font>
      <b/>
      <sz val="12"/>
      <color rgb="FFFFFFFF"/>
      <name val="Arial"/>
      <family val="2"/>
    </font>
    <font>
      <sz val="12"/>
      <color rgb="FFFFFFFF"/>
      <name val="COUR"/>
    </font>
    <font>
      <i/>
      <sz val="12"/>
      <color theme="0" tint="-0.249977111117893"/>
      <name val="Arial"/>
      <family val="2"/>
    </font>
    <font>
      <b/>
      <sz val="12"/>
      <color theme="0" tint="-0.249977111117893"/>
      <name val="Arial"/>
      <family val="2"/>
    </font>
    <font>
      <sz val="10"/>
      <color theme="0" tint="-0.249977111117893"/>
      <name val="Arial"/>
      <family val="2"/>
    </font>
    <font>
      <sz val="8"/>
      <color theme="0" tint="-0.249977111117893"/>
      <name val="Arial"/>
      <family val="2"/>
    </font>
    <font>
      <i/>
      <sz val="10"/>
      <color theme="0" tint="-0.249977111117893"/>
      <name val="Arial "/>
    </font>
    <font>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sz val="12"/>
      <color rgb="FFC00000"/>
      <name val="COUR"/>
    </font>
    <font>
      <sz val="12"/>
      <color theme="1"/>
      <name val="COUR"/>
    </font>
    <font>
      <b/>
      <sz val="9"/>
      <color rgb="FFC00000"/>
      <name val="Arial"/>
      <family val="2"/>
    </font>
    <font>
      <sz val="9"/>
      <color theme="0" tint="-0.249977111117893"/>
      <name val="Arial"/>
      <family val="2"/>
    </font>
    <font>
      <i/>
      <sz val="9"/>
      <name val="Arial"/>
      <family val="2"/>
    </font>
    <font>
      <sz val="9"/>
      <color theme="0" tint="-0.499984740745262"/>
      <name val="Arial"/>
      <family val="2"/>
    </font>
    <font>
      <sz val="10"/>
      <color theme="0" tint="-0.14999847407452621"/>
      <name val="Arial"/>
      <family val="2"/>
    </font>
    <font>
      <i/>
      <sz val="10"/>
      <color theme="0"/>
      <name val="Arial"/>
      <family val="2"/>
    </font>
    <font>
      <i/>
      <sz val="9"/>
      <color theme="0"/>
      <name val="Arial"/>
      <family val="2"/>
    </font>
    <font>
      <sz val="8"/>
      <color theme="0"/>
      <name val="Arial"/>
      <family val="2"/>
    </font>
    <font>
      <b/>
      <sz val="9"/>
      <color theme="0"/>
      <name val="Arial"/>
      <family val="2"/>
    </font>
    <font>
      <sz val="10"/>
      <color theme="0"/>
      <name val="Arial "/>
    </font>
    <font>
      <b/>
      <sz val="12"/>
      <color theme="0"/>
      <name val="Arial"/>
      <family val="2"/>
    </font>
    <font>
      <sz val="12"/>
      <color theme="0"/>
      <name val="COUR"/>
    </font>
    <font>
      <b/>
      <sz val="10"/>
      <color rgb="FFFFFFFF"/>
      <name val="Arial"/>
      <family val="2"/>
    </font>
  </fonts>
  <fills count="38">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58">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
      <left/>
      <right/>
      <top style="thin">
        <color rgb="FFFFFFFF"/>
      </top>
      <bottom/>
      <diagonal/>
    </border>
    <border>
      <left/>
      <right/>
      <top/>
      <bottom style="thin">
        <color rgb="FFFFFFFF"/>
      </bottom>
      <diagonal/>
    </border>
    <border>
      <left/>
      <right/>
      <top/>
      <bottom style="thin">
        <color theme="0"/>
      </bottom>
      <diagonal/>
    </border>
  </borders>
  <cellStyleXfs count="87">
    <xf numFmtId="0" fontId="0" fillId="0" borderId="0"/>
    <xf numFmtId="43" fontId="44" fillId="0" borderId="0" applyFont="0" applyFill="0" applyBorder="0" applyAlignment="0" applyProtection="0"/>
    <xf numFmtId="43" fontId="5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Protection="0"/>
    <xf numFmtId="0" fontId="56"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4" fillId="0" borderId="0"/>
    <xf numFmtId="0" fontId="44" fillId="0" borderId="0"/>
    <xf numFmtId="0" fontId="19" fillId="0" borderId="0"/>
    <xf numFmtId="0" fontId="19" fillId="0" borderId="0"/>
    <xf numFmtId="0" fontId="3" fillId="0" borderId="0"/>
    <xf numFmtId="0" fontId="44" fillId="0" borderId="0"/>
    <xf numFmtId="0" fontId="8" fillId="0" borderId="0"/>
    <xf numFmtId="0" fontId="12" fillId="0" borderId="0"/>
    <xf numFmtId="0" fontId="19" fillId="0" borderId="0"/>
    <xf numFmtId="0" fontId="44" fillId="0" borderId="0"/>
    <xf numFmtId="0" fontId="44" fillId="0" borderId="0"/>
    <xf numFmtId="177" fontId="48" fillId="0" borderId="0"/>
    <xf numFmtId="0" fontId="12" fillId="0" borderId="0"/>
    <xf numFmtId="0" fontId="12" fillId="0" borderId="0"/>
    <xf numFmtId="0" fontId="44" fillId="0" borderId="0"/>
    <xf numFmtId="0" fontId="12" fillId="0" borderId="0"/>
    <xf numFmtId="9" fontId="2"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6" fillId="0" borderId="0" applyFont="0" applyFill="0" applyBorder="0" applyAlignment="0" applyProtection="0"/>
    <xf numFmtId="0" fontId="2" fillId="0" borderId="0"/>
    <xf numFmtId="43" fontId="61" fillId="0" borderId="0" applyFont="0" applyFill="0" applyBorder="0" applyAlignment="0" applyProtection="0"/>
    <xf numFmtId="0" fontId="62" fillId="0" borderId="0" applyNumberFormat="0" applyFill="0" applyBorder="0" applyAlignment="0" applyProtection="0"/>
    <xf numFmtId="0" fontId="63" fillId="0" borderId="31"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0" applyNumberFormat="0" applyFill="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0" applyNumberFormat="0" applyBorder="0" applyAlignment="0" applyProtection="0"/>
    <xf numFmtId="0" fontId="69" fillId="9" borderId="34" applyNumberFormat="0" applyAlignment="0" applyProtection="0"/>
    <xf numFmtId="0" fontId="70" fillId="10" borderId="35" applyNumberFormat="0" applyAlignment="0" applyProtection="0"/>
    <xf numFmtId="0" fontId="71" fillId="10" borderId="34" applyNumberFormat="0" applyAlignment="0" applyProtection="0"/>
    <xf numFmtId="0" fontId="72" fillId="0" borderId="36" applyNumberFormat="0" applyFill="0" applyAlignment="0" applyProtection="0"/>
    <xf numFmtId="0" fontId="73" fillId="11" borderId="37"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39" applyNumberFormat="0" applyFill="0" applyAlignment="0" applyProtection="0"/>
    <xf numFmtId="0" fontId="7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7" fillId="16" borderId="0" applyNumberFormat="0" applyBorder="0" applyAlignment="0" applyProtection="0"/>
    <xf numFmtId="0" fontId="7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7" fillId="20" borderId="0" applyNumberFormat="0" applyBorder="0" applyAlignment="0" applyProtection="0"/>
    <xf numFmtId="0" fontId="7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7" fillId="24" borderId="0" applyNumberFormat="0" applyBorder="0" applyAlignment="0" applyProtection="0"/>
    <xf numFmtId="0" fontId="7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7" fillId="28" borderId="0" applyNumberFormat="0" applyBorder="0" applyAlignment="0" applyProtection="0"/>
    <xf numFmtId="0" fontId="7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7" fillId="32" borderId="0" applyNumberFormat="0" applyBorder="0" applyAlignment="0" applyProtection="0"/>
    <xf numFmtId="0" fontId="7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7"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0" fillId="0" borderId="0" applyNumberFormat="0" applyFill="0" applyBorder="0" applyAlignment="0" applyProtection="0">
      <alignment vertical="top"/>
      <protection locked="0"/>
    </xf>
  </cellStyleXfs>
  <cellXfs count="1421">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2" fontId="2" fillId="0" borderId="0" xfId="0" applyNumberFormat="1" applyFont="1" applyAlignment="1">
      <alignment horizontal="center"/>
    </xf>
    <xf numFmtId="0" fontId="0" fillId="0" borderId="0" xfId="0" applyBorder="1"/>
    <xf numFmtId="3" fontId="3" fillId="0" borderId="0" xfId="0" applyNumberFormat="1" applyFont="1" applyAlignment="1">
      <alignment horizontal="right"/>
    </xf>
    <xf numFmtId="0" fontId="6" fillId="0" borderId="2" xfId="0" applyFont="1" applyBorder="1"/>
    <xf numFmtId="167" fontId="6" fillId="0" borderId="2" xfId="0" applyNumberFormat="1" applyFont="1" applyBorder="1"/>
    <xf numFmtId="164" fontId="3" fillId="0" borderId="0" xfId="0" applyNumberFormat="1" applyFont="1" applyBorder="1" applyAlignment="1">
      <alignment horizontal="right"/>
    </xf>
    <xf numFmtId="10" fontId="2" fillId="0" borderId="0" xfId="0" applyNumberFormat="1" applyFont="1" applyAlignment="1">
      <alignment horizontal="center"/>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7" fillId="0" borderId="0" xfId="0" applyNumberFormat="1" applyFont="1" applyAlignment="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37" fontId="23" fillId="0" borderId="0" xfId="16" applyNumberFormat="1" applyFont="1" applyProtection="1"/>
    <xf numFmtId="0" fontId="23" fillId="0" borderId="0" xfId="16" applyFont="1"/>
    <xf numFmtId="0" fontId="32" fillId="0" borderId="0" xfId="16" applyFont="1"/>
    <xf numFmtId="0" fontId="33" fillId="0" borderId="0" xfId="16" applyFont="1"/>
    <xf numFmtId="0" fontId="34" fillId="0" borderId="0" xfId="16" applyFont="1" applyAlignment="1">
      <alignment horizontal="center"/>
    </xf>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39"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39"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12" fillId="0" borderId="0" xfId="0" applyNumberFormat="1" applyFont="1" applyAlignment="1"/>
    <xf numFmtId="0" fontId="22" fillId="0" borderId="0" xfId="0" applyNumberFormat="1" applyFont="1" applyAlignment="1"/>
    <xf numFmtId="0" fontId="2" fillId="0" borderId="0" xfId="0" applyFont="1"/>
    <xf numFmtId="0" fontId="40" fillId="0" borderId="0" xfId="0" applyFont="1" applyAlignment="1">
      <alignment horizontal="centerContinuous"/>
    </xf>
    <xf numFmtId="0" fontId="41" fillId="0" borderId="0" xfId="0" applyFont="1" applyAlignment="1">
      <alignment horizontal="centerContinuous"/>
    </xf>
    <xf numFmtId="0" fontId="21" fillId="0" borderId="0" xfId="0" applyFont="1"/>
    <xf numFmtId="0" fontId="34" fillId="0" borderId="0" xfId="0" applyFont="1"/>
    <xf numFmtId="0" fontId="21" fillId="0" borderId="0" xfId="0" applyFont="1" applyBorder="1"/>
    <xf numFmtId="0" fontId="21" fillId="0" borderId="0" xfId="0" applyFont="1" applyBorder="1" applyAlignment="1"/>
    <xf numFmtId="0" fontId="21" fillId="0" borderId="11" xfId="0" applyFont="1" applyBorder="1"/>
    <xf numFmtId="0" fontId="8" fillId="0" borderId="0" xfId="0" applyFont="1"/>
    <xf numFmtId="0" fontId="42" fillId="0" borderId="0" xfId="0" applyFont="1" applyAlignment="1"/>
    <xf numFmtId="0" fontId="43"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44" fillId="0" borderId="15" xfId="29" applyFont="1" applyFill="1" applyBorder="1" applyAlignment="1"/>
    <xf numFmtId="0" fontId="24" fillId="0" borderId="15" xfId="29" applyFont="1" applyFill="1" applyBorder="1" applyAlignment="1">
      <alignment horizontal="center"/>
    </xf>
    <xf numFmtId="0" fontId="44" fillId="0" borderId="0" xfId="29" applyFill="1" applyBorder="1" applyAlignment="1"/>
    <xf numFmtId="5" fontId="44" fillId="0" borderId="0" xfId="29" applyNumberFormat="1" applyFont="1" applyFill="1" applyBorder="1" applyAlignment="1"/>
    <xf numFmtId="5" fontId="44" fillId="0" borderId="0" xfId="29" applyNumberFormat="1" applyFont="1" applyFill="1" applyBorder="1" applyAlignment="1">
      <alignment horizontal="right"/>
    </xf>
    <xf numFmtId="0" fontId="44" fillId="0" borderId="0" xfId="29" applyFill="1" applyBorder="1" applyAlignment="1">
      <alignment horizontal="left"/>
    </xf>
    <xf numFmtId="37" fontId="44" fillId="0" borderId="0" xfId="29" applyNumberFormat="1" applyFont="1" applyFill="1" applyBorder="1" applyAlignment="1"/>
    <xf numFmtId="37" fontId="44" fillId="0" borderId="0" xfId="29" applyNumberFormat="1" applyFont="1" applyFill="1" applyBorder="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4" fillId="0" borderId="0" xfId="29" applyNumberFormat="1" applyFill="1" applyBorder="1" applyAlignment="1"/>
    <xf numFmtId="0" fontId="44" fillId="0" borderId="0" xfId="29" applyFont="1" applyFill="1" applyBorder="1" applyAlignment="1"/>
    <xf numFmtId="5" fontId="24" fillId="0" borderId="15" xfId="29" applyNumberFormat="1" applyFont="1" applyFill="1" applyBorder="1" applyAlignment="1"/>
    <xf numFmtId="0" fontId="0" fillId="0" borderId="0" xfId="0" applyNumberFormat="1" applyFont="1" applyAlignment="1"/>
    <xf numFmtId="0" fontId="45"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6"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176"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4" fillId="0" borderId="0" xfId="23" applyNumberFormat="1" applyFont="1" applyFill="1" applyBorder="1" applyAlignment="1">
      <alignment vertical="center"/>
    </xf>
    <xf numFmtId="3" fontId="44" fillId="0" borderId="0" xfId="23" applyNumberFormat="1" applyFont="1" applyFill="1" applyBorder="1" applyAlignment="1">
      <alignment vertical="center"/>
    </xf>
    <xf numFmtId="0" fontId="44" fillId="0" borderId="0" xfId="25"/>
    <xf numFmtId="0" fontId="22" fillId="0" borderId="0" xfId="25" applyFont="1" applyAlignment="1">
      <alignment horizontal="right"/>
    </xf>
    <xf numFmtId="0" fontId="44" fillId="0" borderId="0" xfId="25" applyAlignment="1"/>
    <xf numFmtId="0" fontId="44" fillId="0" borderId="0" xfId="25" applyAlignment="1">
      <alignment horizontal="right"/>
    </xf>
    <xf numFmtId="0" fontId="24" fillId="0" borderId="0" xfId="25" applyFont="1"/>
    <xf numFmtId="0" fontId="6" fillId="0" borderId="0" xfId="25" applyFont="1" applyAlignment="1"/>
    <xf numFmtId="0" fontId="44" fillId="0" borderId="0" xfId="25" applyAlignment="1">
      <alignment wrapText="1"/>
    </xf>
    <xf numFmtId="0" fontId="44"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4" fillId="0" borderId="0" xfId="25" applyNumberFormat="1" applyAlignment="1">
      <alignment horizontal="right"/>
    </xf>
    <xf numFmtId="167" fontId="44" fillId="0" borderId="0" xfId="25" applyNumberFormat="1"/>
    <xf numFmtId="3" fontId="44" fillId="0" borderId="0" xfId="25" applyNumberFormat="1"/>
    <xf numFmtId="0" fontId="0" fillId="0" borderId="0" xfId="25" applyFont="1" applyAlignment="1"/>
    <xf numFmtId="3" fontId="44" fillId="0" borderId="0" xfId="25" applyNumberFormat="1" applyFont="1"/>
    <xf numFmtId="0" fontId="44"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4" fillId="0" borderId="0" xfId="25" applyNumberFormat="1"/>
    <xf numFmtId="0" fontId="44"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4" fillId="0" borderId="0" xfId="25" applyNumberFormat="1" applyBorder="1" applyAlignment="1"/>
    <xf numFmtId="3" fontId="44" fillId="0" borderId="26" xfId="25" applyNumberFormat="1" applyBorder="1" applyAlignment="1"/>
    <xf numFmtId="0" fontId="44"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1"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1" fillId="0" borderId="0" xfId="21" applyFont="1" applyBorder="1"/>
    <xf numFmtId="3" fontId="12" fillId="0" borderId="0" xfId="21" applyNumberFormat="1" applyFont="1" applyFill="1"/>
    <xf numFmtId="0" fontId="51"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1" fillId="0" borderId="0" xfId="21" applyNumberFormat="1" applyFont="1"/>
    <xf numFmtId="10" fontId="57" fillId="0" borderId="0" xfId="36" applyNumberFormat="1" applyFont="1"/>
    <xf numFmtId="3" fontId="20" fillId="0" borderId="0" xfId="28" applyNumberFormat="1" applyFont="1" applyFill="1"/>
    <xf numFmtId="0" fontId="23" fillId="0" borderId="0" xfId="10" applyFont="1"/>
    <xf numFmtId="0" fontId="30" fillId="0" borderId="0" xfId="0" applyFont="1"/>
    <xf numFmtId="0" fontId="38"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1" fillId="0" borderId="0" xfId="8" applyNumberFormat="1" applyFont="1" applyAlignment="1"/>
    <xf numFmtId="0" fontId="3" fillId="0" borderId="0" xfId="8" applyNumberFormat="1" applyFont="1" applyAlignment="1"/>
    <xf numFmtId="0" fontId="5" fillId="0" borderId="0" xfId="8" applyNumberFormat="1" applyFont="1" applyAlignment="1"/>
    <xf numFmtId="0" fontId="6" fillId="0" borderId="0" xfId="8" applyNumberFormat="1" applyFont="1" applyFill="1" applyAlignment="1">
      <alignment horizontal="center"/>
    </xf>
    <xf numFmtId="0" fontId="9" fillId="0" borderId="0" xfId="8" applyNumberFormat="1" applyFont="1" applyFill="1" applyAlignment="1">
      <alignment horizontal="left"/>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0" fontId="55"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10" fontId="12" fillId="0" borderId="0" xfId="8" applyNumberFormat="1" applyFont="1" applyFill="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4" fillId="0" borderId="0" xfId="36" applyNumberFormat="1" applyFont="1" applyAlignment="1">
      <alignment horizontal="right"/>
    </xf>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40" applyFont="1" applyBorder="1" applyAlignment="1">
      <alignment horizontal="right" vertical="center" wrapText="1"/>
    </xf>
    <xf numFmtId="179" fontId="2" fillId="0" borderId="0" xfId="41" applyNumberFormat="1" applyFont="1" applyBorder="1" applyAlignment="1">
      <alignment horizontal="right" vertical="center"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4" fillId="0" borderId="0" xfId="29" applyNumberFormat="1" applyFill="1"/>
    <xf numFmtId="3" fontId="12" fillId="0" borderId="0" xfId="11" applyNumberFormat="1" applyFont="1" applyFill="1"/>
    <xf numFmtId="3" fontId="2" fillId="0" borderId="0" xfId="11" applyNumberFormat="1" applyFont="1" applyFill="1" applyBorder="1"/>
    <xf numFmtId="3" fontId="44" fillId="0" borderId="0" xfId="25" applyNumberFormat="1" applyFill="1" applyAlignment="1">
      <alignment horizontal="right"/>
    </xf>
    <xf numFmtId="3" fontId="44"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79" fillId="0" borderId="0" xfId="84" applyFont="1" applyFill="1" applyAlignment="1">
      <alignment horizontal="center"/>
    </xf>
    <xf numFmtId="0" fontId="79" fillId="0" borderId="0" xfId="84" applyFont="1" applyFill="1" applyAlignment="1">
      <alignment horizontal="right"/>
    </xf>
    <xf numFmtId="167" fontId="79" fillId="0" borderId="0" xfId="84" applyNumberFormat="1" applyFont="1" applyFill="1"/>
    <xf numFmtId="3" fontId="79" fillId="0" borderId="0" xfId="84" applyNumberFormat="1" applyFont="1" applyFill="1"/>
    <xf numFmtId="0" fontId="2" fillId="0" borderId="0" xfId="8" applyNumberFormat="1" applyFont="1" applyFill="1" applyAlignment="1"/>
    <xf numFmtId="0" fontId="80" fillId="0" borderId="0" xfId="0" applyNumberFormat="1" applyFont="1" applyAlignment="1"/>
    <xf numFmtId="2" fontId="80" fillId="0" borderId="0" xfId="0" applyNumberFormat="1" applyFont="1" applyFill="1" applyAlignment="1"/>
    <xf numFmtId="0" fontId="81" fillId="0" borderId="0" xfId="0" applyFont="1" applyBorder="1" applyAlignment="1">
      <alignment horizontal="center"/>
    </xf>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3" fontId="83" fillId="0" borderId="0" xfId="8" applyNumberFormat="1" applyFont="1" applyFill="1" applyAlignment="1"/>
    <xf numFmtId="0" fontId="83" fillId="0" borderId="0" xfId="8" applyFont="1" applyFill="1"/>
    <xf numFmtId="10" fontId="83" fillId="0" borderId="0" xfId="8" applyNumberFormat="1" applyFont="1" applyFill="1" applyAlignment="1">
      <alignment horizontal="right" vertical="center"/>
    </xf>
    <xf numFmtId="3" fontId="83"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0"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85"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176"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86" fillId="0" borderId="0" xfId="16" applyFont="1"/>
    <xf numFmtId="7" fontId="86" fillId="0" borderId="0" xfId="16" applyNumberFormat="1" applyFont="1"/>
    <xf numFmtId="10" fontId="86" fillId="0" borderId="0" xfId="36" applyNumberFormat="1" applyFont="1"/>
    <xf numFmtId="0" fontId="80" fillId="0" borderId="0" xfId="0" applyFont="1" applyBorder="1" applyAlignment="1">
      <alignment vertical="center" wrapText="1"/>
    </xf>
    <xf numFmtId="0" fontId="80" fillId="0" borderId="0" xfId="0" applyFont="1" applyBorder="1" applyAlignment="1">
      <alignment horizontal="left" vertical="center" wrapText="1"/>
    </xf>
    <xf numFmtId="3" fontId="80" fillId="0" borderId="0" xfId="40" applyNumberFormat="1" applyFont="1" applyFill="1" applyBorder="1" applyAlignment="1">
      <alignment horizontal="right" vertical="center"/>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82" fillId="0" borderId="0" xfId="8" applyFont="1" applyFill="1"/>
    <xf numFmtId="0" fontId="88" fillId="0" borderId="0" xfId="0" applyFont="1"/>
    <xf numFmtId="3" fontId="87" fillId="0" borderId="0" xfId="0" applyNumberFormat="1" applyFont="1" applyAlignment="1"/>
    <xf numFmtId="164" fontId="83" fillId="0" borderId="0" xfId="8" applyNumberFormat="1" applyFont="1" applyFill="1" applyAlignment="1"/>
    <xf numFmtId="0" fontId="83" fillId="0" borderId="0" xfId="8" applyNumberFormat="1" applyFont="1" applyFill="1" applyAlignment="1"/>
    <xf numFmtId="0" fontId="89" fillId="0" borderId="0" xfId="8" applyNumberFormat="1" applyFont="1" applyFill="1" applyAlignment="1"/>
    <xf numFmtId="0" fontId="87" fillId="0" borderId="9" xfId="16" applyFont="1" applyBorder="1"/>
    <xf numFmtId="4" fontId="3" fillId="0" borderId="0" xfId="8" applyNumberFormat="1" applyFont="1" applyFill="1" applyAlignment="1"/>
    <xf numFmtId="0" fontId="90"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4"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2" fillId="3" borderId="0" xfId="16" applyFont="1" applyFill="1" applyAlignment="1" applyProtection="1">
      <alignment horizontal="center"/>
    </xf>
    <xf numFmtId="0" fontId="25" fillId="3" borderId="0" xfId="16" applyFont="1" applyFill="1" applyAlignment="1">
      <alignment horizontal="center"/>
    </xf>
    <xf numFmtId="5" fontId="92" fillId="3" borderId="0" xfId="16" applyNumberFormat="1" applyFont="1" applyFill="1" applyAlignment="1" applyProtection="1">
      <alignment horizontal="center"/>
    </xf>
    <xf numFmtId="0" fontId="25" fillId="0" borderId="0" xfId="16" applyFont="1" applyAlignment="1">
      <alignment horizontal="center"/>
    </xf>
    <xf numFmtId="0" fontId="92" fillId="3" borderId="9" xfId="16" applyFont="1" applyFill="1" applyBorder="1" applyAlignment="1" applyProtection="1">
      <alignment horizontal="center"/>
    </xf>
    <xf numFmtId="0" fontId="92" fillId="3" borderId="9" xfId="16" applyFont="1" applyFill="1" applyBorder="1" applyAlignment="1">
      <alignment horizontal="center"/>
    </xf>
    <xf numFmtId="0" fontId="25" fillId="0" borderId="9" xfId="16" applyFont="1" applyBorder="1" applyAlignment="1">
      <alignment horizontal="center"/>
    </xf>
    <xf numFmtId="0" fontId="91" fillId="0" borderId="0" xfId="0" applyFont="1"/>
    <xf numFmtId="2" fontId="5" fillId="0" borderId="0" xfId="8" applyNumberFormat="1" applyFont="1" applyFill="1" applyBorder="1" applyAlignment="1"/>
    <xf numFmtId="3" fontId="80" fillId="0" borderId="0" xfId="22" applyNumberFormat="1" applyFont="1" applyFill="1" applyBorder="1" applyAlignment="1">
      <alignment horizontal="right" vertical="center"/>
    </xf>
    <xf numFmtId="0" fontId="2" fillId="0" borderId="0" xfId="0" applyFont="1" applyBorder="1"/>
    <xf numFmtId="0" fontId="57" fillId="0" borderId="0" xfId="0" applyNumberFormat="1" applyFont="1" applyAlignment="1"/>
    <xf numFmtId="0" fontId="58" fillId="0" borderId="0" xfId="8" applyNumberFormat="1" applyFont="1" applyAlignment="1"/>
    <xf numFmtId="0" fontId="89" fillId="0" borderId="0" xfId="0" applyNumberFormat="1" applyFont="1" applyAlignment="1"/>
    <xf numFmtId="3" fontId="80" fillId="0" borderId="0" xfId="11" applyNumberFormat="1" applyFont="1" applyFill="1"/>
    <xf numFmtId="167" fontId="80" fillId="0" borderId="0" xfId="11" applyNumberFormat="1" applyFont="1" applyFill="1"/>
    <xf numFmtId="0" fontId="84" fillId="0" borderId="0" xfId="11" applyNumberFormat="1" applyFont="1" applyFill="1" applyAlignment="1"/>
    <xf numFmtId="164" fontId="95" fillId="0" borderId="6" xfId="11" applyNumberFormat="1" applyFont="1" applyFill="1" applyBorder="1" applyAlignment="1">
      <alignment horizontal="center"/>
    </xf>
    <xf numFmtId="164" fontId="95" fillId="0" borderId="0" xfId="11" applyNumberFormat="1" applyFont="1" applyFill="1" applyAlignment="1">
      <alignment horizontal="center"/>
    </xf>
    <xf numFmtId="0" fontId="80" fillId="0" borderId="18" xfId="11" applyNumberFormat="1" applyFont="1" applyFill="1" applyBorder="1" applyAlignment="1"/>
    <xf numFmtId="0" fontId="84" fillId="0" borderId="0" xfId="11" applyNumberFormat="1" applyFont="1" applyFill="1" applyBorder="1" applyAlignment="1"/>
    <xf numFmtId="0" fontId="84" fillId="0" borderId="18" xfId="11" applyNumberFormat="1" applyFont="1" applyFill="1" applyBorder="1" applyAlignment="1"/>
    <xf numFmtId="164" fontId="96" fillId="0" borderId="6" xfId="11" applyNumberFormat="1" applyFont="1" applyFill="1" applyBorder="1" applyAlignment="1">
      <alignment horizontal="center"/>
    </xf>
    <xf numFmtId="3" fontId="80" fillId="0" borderId="0" xfId="11" applyNumberFormat="1" applyFont="1" applyFill="1" applyBorder="1"/>
    <xf numFmtId="167" fontId="95" fillId="0" borderId="15" xfId="11" applyNumberFormat="1" applyFont="1" applyFill="1" applyBorder="1"/>
    <xf numFmtId="0" fontId="80" fillId="0" borderId="0" xfId="11" applyNumberFormat="1" applyFont="1" applyFill="1" applyBorder="1" applyAlignment="1"/>
    <xf numFmtId="0" fontId="84" fillId="0" borderId="19" xfId="11" applyFont="1" applyFill="1" applyBorder="1"/>
    <xf numFmtId="3" fontId="97" fillId="0" borderId="0" xfId="11" applyNumberFormat="1" applyFont="1" applyFill="1" applyBorder="1"/>
    <xf numFmtId="3" fontId="84" fillId="0" borderId="0" xfId="11" applyNumberFormat="1" applyFont="1" applyFill="1" applyBorder="1"/>
    <xf numFmtId="3" fontId="84" fillId="0" borderId="0" xfId="11" applyNumberFormat="1" applyFont="1" applyFill="1"/>
    <xf numFmtId="167" fontId="95" fillId="0" borderId="1" xfId="11" applyNumberFormat="1" applyFont="1" applyFill="1" applyBorder="1"/>
    <xf numFmtId="3" fontId="80" fillId="0" borderId="0" xfId="23" applyNumberFormat="1" applyFont="1" applyFill="1" applyBorder="1" applyAlignment="1">
      <alignment vertical="center"/>
    </xf>
    <xf numFmtId="0" fontId="83"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94" fillId="0" borderId="0" xfId="28" applyNumberFormat="1" applyFont="1" applyFill="1"/>
    <xf numFmtId="3" fontId="80" fillId="5" borderId="0" xfId="38" applyNumberFormat="1" applyFont="1" applyFill="1"/>
    <xf numFmtId="0" fontId="101" fillId="0" borderId="0" xfId="0" applyFont="1"/>
    <xf numFmtId="0" fontId="100"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164" fontId="103" fillId="0" borderId="0" xfId="11" applyNumberFormat="1" applyFont="1" applyFill="1" applyAlignment="1"/>
    <xf numFmtId="179" fontId="44" fillId="0" borderId="0" xfId="41" applyNumberFormat="1" applyFont="1" applyAlignment="1">
      <alignment horizontal="right"/>
    </xf>
    <xf numFmtId="167" fontId="0" fillId="0" borderId="0" xfId="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0" fillId="0" borderId="0" xfId="0" applyNumberFormat="1" applyFont="1" applyAlignment="1"/>
    <xf numFmtId="2" fontId="102" fillId="0" borderId="0" xfId="0" applyNumberFormat="1" applyFont="1" applyAlignment="1"/>
    <xf numFmtId="0" fontId="83" fillId="0" borderId="0" xfId="8" applyNumberFormat="1" applyFont="1" applyAlignment="1"/>
    <xf numFmtId="37" fontId="44" fillId="0" borderId="50" xfId="29" applyNumberFormat="1" applyFont="1" applyFill="1" applyBorder="1" applyAlignment="1"/>
    <xf numFmtId="0" fontId="2" fillId="0" borderId="0" xfId="0" applyNumberFormat="1" applyFont="1" applyFill="1" applyBorder="1" applyAlignment="1"/>
    <xf numFmtId="0" fontId="87"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0" fontId="87"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8"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93" fillId="0" borderId="0" xfId="22" applyFont="1" applyFill="1"/>
    <xf numFmtId="0" fontId="12" fillId="0" borderId="0" xfId="35" applyNumberFormat="1" applyFont="1" applyFill="1" applyAlignment="1">
      <alignment horizontal="right"/>
    </xf>
    <xf numFmtId="0" fontId="106" fillId="0" borderId="0" xfId="22" applyFont="1" applyFill="1"/>
    <xf numFmtId="0" fontId="12" fillId="0" borderId="0" xfId="35" applyFill="1"/>
    <xf numFmtId="0" fontId="94" fillId="0" borderId="0" xfId="22" applyFont="1" applyFill="1"/>
    <xf numFmtId="167" fontId="95" fillId="0" borderId="0" xfId="11" applyNumberFormat="1" applyFont="1" applyFill="1"/>
    <xf numFmtId="179" fontId="20" fillId="0" borderId="0" xfId="41" applyNumberFormat="1" applyFont="1" applyFill="1"/>
    <xf numFmtId="3" fontId="2" fillId="0" borderId="0" xfId="11" applyNumberFormat="1" applyFont="1" applyFill="1" applyAlignment="1"/>
    <xf numFmtId="3" fontId="80" fillId="0" borderId="0" xfId="11" applyNumberFormat="1" applyFont="1" applyFill="1" applyAlignment="1"/>
    <xf numFmtId="0" fontId="80" fillId="0" borderId="0" xfId="11" applyNumberFormat="1" applyFont="1" applyFill="1" applyAlignment="1"/>
    <xf numFmtId="3" fontId="80"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95" fillId="0" borderId="20" xfId="11" applyNumberFormat="1" applyFont="1" applyFill="1" applyBorder="1" applyAlignment="1">
      <alignment horizontal="left"/>
    </xf>
    <xf numFmtId="0" fontId="95" fillId="0" borderId="20" xfId="11" applyNumberFormat="1" applyFont="1" applyFill="1" applyBorder="1" applyAlignment="1">
      <alignment horizontal="center"/>
    </xf>
    <xf numFmtId="0" fontId="83"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95" fillId="0" borderId="13" xfId="11" applyNumberFormat="1" applyFont="1" applyFill="1" applyBorder="1" applyAlignment="1">
      <alignment horizontal="center"/>
    </xf>
    <xf numFmtId="0" fontId="95"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95" fillId="0" borderId="1" xfId="11" applyNumberFormat="1" applyFont="1" applyFill="1" applyBorder="1" applyAlignment="1">
      <alignment horizontal="center"/>
    </xf>
    <xf numFmtId="0" fontId="95"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49" fillId="0" borderId="0" xfId="11" applyNumberFormat="1" applyFont="1" applyFill="1" applyBorder="1" applyAlignment="1"/>
    <xf numFmtId="3" fontId="57" fillId="0" borderId="0" xfId="11" applyNumberFormat="1" applyFont="1" applyFill="1" applyBorder="1" applyAlignment="1"/>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95" fillId="0" borderId="0" xfId="11" applyNumberFormat="1" applyFont="1" applyFill="1" applyBorder="1" applyAlignment="1">
      <alignment horizontal="center"/>
    </xf>
    <xf numFmtId="3" fontId="80"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0" fillId="0" borderId="26" xfId="11" applyNumberFormat="1" applyFont="1" applyFill="1" applyBorder="1"/>
    <xf numFmtId="3" fontId="80"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0"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95" fillId="0" borderId="15" xfId="11" applyNumberFormat="1" applyFont="1" applyFill="1" applyBorder="1"/>
    <xf numFmtId="3" fontId="95"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0"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0" fillId="0" borderId="1" xfId="11" applyNumberFormat="1" applyFont="1" applyFill="1" applyBorder="1" applyAlignment="1"/>
    <xf numFmtId="3" fontId="80"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95" fillId="0" borderId="0" xfId="11" applyNumberFormat="1" applyFont="1" applyFill="1" applyBorder="1"/>
    <xf numFmtId="0" fontId="23" fillId="0" borderId="0" xfId="11" applyFont="1" applyFill="1"/>
    <xf numFmtId="0" fontId="84" fillId="0" borderId="0" xfId="11" applyFont="1" applyFill="1"/>
    <xf numFmtId="0" fontId="83"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07" fillId="0" borderId="0" xfId="0" applyFont="1"/>
    <xf numFmtId="0" fontId="84"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1"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0"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179" fontId="12" fillId="5" borderId="0" xfId="41" applyNumberFormat="1" applyFont="1" applyFill="1"/>
    <xf numFmtId="10" fontId="47" fillId="5" borderId="0" xfId="38" applyNumberFormat="1" applyFont="1" applyFill="1"/>
    <xf numFmtId="3" fontId="59"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23" fillId="5" borderId="0" xfId="10" applyFont="1" applyFill="1"/>
    <xf numFmtId="0" fontId="23" fillId="5" borderId="48" xfId="10" applyFont="1" applyFill="1" applyBorder="1"/>
    <xf numFmtId="0" fontId="52" fillId="0" borderId="0" xfId="28" applyFont="1" applyFill="1"/>
    <xf numFmtId="0" fontId="20" fillId="0" borderId="0" xfId="28" applyFont="1" applyFill="1"/>
    <xf numFmtId="0" fontId="53" fillId="0" borderId="20" xfId="28" applyFont="1" applyFill="1" applyBorder="1"/>
    <xf numFmtId="0" fontId="53" fillId="0" borderId="20" xfId="28" applyFont="1" applyFill="1" applyBorder="1" applyAlignment="1">
      <alignment horizontal="center"/>
    </xf>
    <xf numFmtId="0" fontId="53" fillId="0" borderId="0" xfId="28" applyFont="1" applyFill="1" applyBorder="1"/>
    <xf numFmtId="0" fontId="53"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3" fillId="0" borderId="15" xfId="28" applyFont="1" applyFill="1" applyBorder="1"/>
    <xf numFmtId="167" fontId="53"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0"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7" fontId="48"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7" fillId="0" borderId="50" xfId="0" applyFont="1" applyBorder="1" applyAlignment="1">
      <alignment horizontal="center" wrapText="1"/>
    </xf>
    <xf numFmtId="0" fontId="17" fillId="0" borderId="0" xfId="0" applyFont="1" applyBorder="1" applyAlignment="1">
      <alignment horizontal="center" wrapText="1"/>
    </xf>
    <xf numFmtId="9" fontId="0" fillId="0" borderId="0" xfId="36" applyFont="1" applyBorder="1"/>
    <xf numFmtId="0" fontId="2" fillId="0" borderId="50" xfId="0" applyFont="1" applyBorder="1" applyAlignment="1">
      <alignment vertical="center" wrapText="1"/>
    </xf>
    <xf numFmtId="0" fontId="2" fillId="0" borderId="50" xfId="0" applyFont="1" applyBorder="1" applyAlignment="1">
      <alignment horizontal="lef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50" xfId="41" applyNumberFormat="1" applyFont="1" applyFill="1" applyBorder="1" applyAlignment="1">
      <alignment horizontal="righ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179" fontId="2" fillId="0" borderId="0" xfId="41" applyNumberFormat="1" applyFont="1" applyBorder="1" applyAlignment="1">
      <alignment vertical="center" wrapText="1"/>
    </xf>
    <xf numFmtId="0" fontId="0" fillId="0" borderId="0" xfId="40" applyFont="1" applyBorder="1" applyAlignment="1">
      <alignment horizontal="right" vertical="center" wrapText="1"/>
    </xf>
    <xf numFmtId="37" fontId="0" fillId="0" borderId="0" xfId="41" applyNumberFormat="1" applyFont="1" applyBorder="1" applyAlignment="1">
      <alignment horizontal="right" vertical="center" wrapText="1"/>
    </xf>
    <xf numFmtId="0" fontId="2" fillId="0" borderId="0" xfId="40" applyFont="1" applyFill="1" applyBorder="1" applyAlignment="1">
      <alignment horizontal="right" vertical="center" wrapText="1"/>
    </xf>
    <xf numFmtId="179" fontId="2" fillId="0" borderId="0" xfId="41" applyNumberFormat="1" applyFont="1" applyFill="1" applyBorder="1" applyAlignment="1">
      <alignment horizontal="right" vertical="center" wrapText="1"/>
    </xf>
    <xf numFmtId="0" fontId="23" fillId="0" borderId="0" xfId="11" applyNumberFormat="1" applyFont="1" applyFill="1" applyBorder="1" applyAlignment="1"/>
    <xf numFmtId="0" fontId="34" fillId="0" borderId="54" xfId="14" applyFont="1" applyBorder="1" applyAlignment="1" applyProtection="1">
      <alignment horizontal="center"/>
    </xf>
    <xf numFmtId="37" fontId="34" fillId="0" borderId="54" xfId="14" applyNumberFormat="1" applyFont="1" applyBorder="1" applyProtection="1"/>
    <xf numFmtId="37" fontId="34" fillId="0" borderId="54" xfId="14" applyNumberFormat="1" applyFont="1" applyBorder="1" applyAlignment="1" applyProtection="1">
      <alignment horizontal="center"/>
    </xf>
    <xf numFmtId="167" fontId="2" fillId="0" borderId="0" xfId="0" applyNumberFormat="1" applyFont="1" applyAlignment="1">
      <alignment horizontal="right"/>
    </xf>
    <xf numFmtId="0" fontId="2" fillId="0" borderId="0" xfId="16" applyNumberFormat="1" applyFont="1" applyAlignment="1" applyProtection="1">
      <alignment horizontal="center"/>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108" fillId="0" borderId="0" xfId="36" applyNumberFormat="1" applyFont="1"/>
    <xf numFmtId="10" fontId="83" fillId="0" borderId="0" xfId="0" applyNumberFormat="1" applyFont="1" applyAlignment="1"/>
    <xf numFmtId="10" fontId="83" fillId="0" borderId="0" xfId="0" applyNumberFormat="1" applyFont="1" applyAlignment="1">
      <alignment horizontal="center"/>
    </xf>
    <xf numFmtId="179" fontId="84" fillId="0" borderId="0" xfId="41" applyNumberFormat="1" applyFont="1" applyFill="1" applyAlignment="1"/>
    <xf numFmtId="2" fontId="23" fillId="0" borderId="0" xfId="16" applyNumberFormat="1" applyFont="1"/>
    <xf numFmtId="3" fontId="83" fillId="0" borderId="0" xfId="26" applyNumberFormat="1" applyFont="1"/>
    <xf numFmtId="0" fontId="58" fillId="0" borderId="0" xfId="8" applyFont="1" applyFill="1"/>
    <xf numFmtId="3" fontId="83" fillId="0" borderId="0" xfId="8" applyNumberFormat="1" applyFont="1" applyAlignment="1"/>
    <xf numFmtId="3" fontId="80" fillId="0" borderId="0" xfId="0" applyNumberFormat="1" applyFont="1" applyFill="1" applyBorder="1" applyAlignment="1"/>
    <xf numFmtId="10" fontId="83" fillId="0" borderId="0" xfId="38" applyNumberFormat="1" applyFont="1" applyFill="1"/>
    <xf numFmtId="10" fontId="98" fillId="0" borderId="0" xfId="38" applyNumberFormat="1" applyFont="1" applyFill="1"/>
    <xf numFmtId="168" fontId="87" fillId="0" borderId="0" xfId="0" applyNumberFormat="1" applyFont="1" applyAlignment="1"/>
    <xf numFmtId="3" fontId="2" fillId="0" borderId="0" xfId="16" applyNumberFormat="1" applyFont="1" applyAlignment="1" applyProtection="1">
      <alignment horizontal="center"/>
    </xf>
    <xf numFmtId="3" fontId="2" fillId="0" borderId="0" xfId="16" applyNumberFormat="1" applyFont="1" applyAlignment="1" applyProtection="1">
      <alignment horizontal="right"/>
    </xf>
    <xf numFmtId="0" fontId="91" fillId="0" borderId="0" xfId="0" applyNumberFormat="1" applyFont="1" applyAlignment="1"/>
    <xf numFmtId="0" fontId="110" fillId="0" borderId="0" xfId="22" applyFont="1" applyFill="1"/>
    <xf numFmtId="0" fontId="104" fillId="0" borderId="0" xfId="35" applyFont="1" applyFill="1"/>
    <xf numFmtId="3" fontId="104" fillId="0" borderId="0" xfId="35" applyNumberFormat="1" applyFont="1" applyFill="1"/>
    <xf numFmtId="10" fontId="110" fillId="0" borderId="0" xfId="38" applyNumberFormat="1" applyFont="1" applyFill="1"/>
    <xf numFmtId="3" fontId="110" fillId="0" borderId="0" xfId="22" applyNumberFormat="1" applyFont="1" applyFill="1"/>
    <xf numFmtId="10" fontId="110" fillId="0" borderId="0" xfId="22" applyNumberFormat="1" applyFont="1" applyFill="1"/>
    <xf numFmtId="0" fontId="2" fillId="0" borderId="0" xfId="0" applyFont="1" applyAlignment="1">
      <alignment wrapText="1"/>
    </xf>
    <xf numFmtId="0" fontId="111" fillId="0" borderId="0" xfId="0" applyFont="1"/>
    <xf numFmtId="0" fontId="22" fillId="0" borderId="0" xfId="0" applyFont="1" applyAlignment="1">
      <alignment vertical="center"/>
    </xf>
    <xf numFmtId="0" fontId="2" fillId="0" borderId="0" xfId="40" applyFont="1" applyFill="1" applyBorder="1" applyAlignment="1">
      <alignment horizontal="right" vertical="center"/>
    </xf>
    <xf numFmtId="3" fontId="2" fillId="0" borderId="50" xfId="40" applyNumberFormat="1" applyFont="1" applyFill="1" applyBorder="1" applyAlignment="1">
      <alignment horizontal="right" vertical="center"/>
    </xf>
    <xf numFmtId="3" fontId="0" fillId="0" borderId="0" xfId="0" applyNumberFormat="1" applyFill="1"/>
    <xf numFmtId="0" fontId="22" fillId="0" borderId="0" xfId="15" applyFont="1" applyFill="1" applyProtection="1"/>
    <xf numFmtId="0" fontId="22" fillId="0" borderId="0" xfId="14" applyFont="1" applyFill="1" applyProtection="1"/>
    <xf numFmtId="0" fontId="22" fillId="0" borderId="0" xfId="29" applyFont="1" applyFill="1"/>
    <xf numFmtId="3" fontId="83" fillId="0" borderId="0" xfId="12" applyNumberFormat="1" applyFont="1" applyFill="1" applyAlignment="1"/>
    <xf numFmtId="0" fontId="4" fillId="0" borderId="0" xfId="0" applyNumberFormat="1" applyFont="1" applyFill="1" applyAlignment="1"/>
    <xf numFmtId="3" fontId="22" fillId="0" borderId="0" xfId="0" applyNumberFormat="1" applyFont="1" applyFill="1" applyAlignment="1"/>
    <xf numFmtId="0" fontId="22" fillId="0" borderId="0" xfId="0" applyNumberFormat="1" applyFont="1" applyFill="1" applyAlignment="1"/>
    <xf numFmtId="0" fontId="22" fillId="0" borderId="0" xfId="25" applyFont="1" applyFill="1" applyAlignment="1"/>
    <xf numFmtId="0" fontId="24" fillId="0" borderId="17" xfId="25" applyFont="1" applyFill="1" applyBorder="1" applyAlignment="1">
      <alignment horizontal="centerContinuous"/>
    </xf>
    <xf numFmtId="0" fontId="22" fillId="0" borderId="0" xfId="21" applyFont="1" applyFill="1" applyAlignment="1">
      <alignment horizontal="left"/>
    </xf>
    <xf numFmtId="0" fontId="22" fillId="0" borderId="0" xfId="16" applyFont="1" applyFill="1"/>
    <xf numFmtId="0" fontId="57" fillId="0" borderId="0" xfId="14" applyFont="1" applyProtection="1"/>
    <xf numFmtId="0" fontId="84" fillId="0" borderId="0" xfId="16" applyFont="1" applyAlignment="1">
      <alignment horizontal="left" wrapText="1"/>
    </xf>
    <xf numFmtId="164" fontId="108" fillId="0" borderId="0" xfId="0" applyNumberFormat="1" applyFont="1" applyAlignment="1"/>
    <xf numFmtId="10" fontId="108" fillId="0" borderId="0" xfId="0" applyNumberFormat="1" applyFont="1" applyAlignment="1"/>
    <xf numFmtId="165" fontId="108" fillId="0" borderId="0" xfId="0" applyNumberFormat="1" applyFont="1" applyAlignment="1"/>
    <xf numFmtId="0" fontId="104" fillId="0" borderId="0" xfId="0" applyNumberFormat="1" applyFont="1" applyAlignment="1"/>
    <xf numFmtId="0" fontId="104" fillId="0" borderId="0" xfId="0" applyNumberFormat="1" applyFont="1" applyFill="1" applyAlignment="1"/>
    <xf numFmtId="0" fontId="91" fillId="0" borderId="0" xfId="0" applyNumberFormat="1" applyFont="1" applyFill="1" applyBorder="1" applyAlignment="1"/>
    <xf numFmtId="37" fontId="112" fillId="0" borderId="54" xfId="14" applyNumberFormat="1" applyFont="1" applyBorder="1" applyProtection="1"/>
    <xf numFmtId="37" fontId="114" fillId="0" borderId="0" xfId="14" applyNumberFormat="1" applyFont="1" applyBorder="1" applyProtection="1"/>
    <xf numFmtId="0" fontId="104" fillId="0" borderId="54" xfId="13" applyFont="1" applyBorder="1"/>
    <xf numFmtId="9" fontId="104" fillId="0" borderId="0" xfId="36" applyFont="1" applyFill="1"/>
    <xf numFmtId="9" fontId="113" fillId="0" borderId="0" xfId="14" applyNumberFormat="1" applyFont="1" applyFill="1" applyBorder="1" applyProtection="1"/>
    <xf numFmtId="169" fontId="115" fillId="0" borderId="0" xfId="36" applyNumberFormat="1" applyFont="1"/>
    <xf numFmtId="0" fontId="17" fillId="0" borderId="0" xfId="0" applyFont="1"/>
    <xf numFmtId="0" fontId="44" fillId="0" borderId="0" xfId="29" applyFill="1"/>
    <xf numFmtId="0" fontId="6" fillId="0" borderId="0" xfId="29" applyFont="1" applyFill="1"/>
    <xf numFmtId="0" fontId="60" fillId="0" borderId="0" xfId="29" applyFont="1" applyFill="1"/>
    <xf numFmtId="37" fontId="12" fillId="0" borderId="0" xfId="18" applyNumberFormat="1" applyFont="1" applyFill="1" applyAlignment="1">
      <alignment horizontal="right"/>
    </xf>
    <xf numFmtId="5" fontId="12" fillId="0" borderId="0" xfId="18" applyNumberFormat="1" applyFont="1" applyFill="1"/>
    <xf numFmtId="37" fontId="12" fillId="0" borderId="0" xfId="18" applyNumberFormat="1" applyFont="1" applyFill="1"/>
    <xf numFmtId="0" fontId="24" fillId="0" borderId="15" xfId="29" applyFont="1" applyFill="1" applyBorder="1"/>
    <xf numFmtId="0" fontId="22" fillId="0" borderId="0" xfId="30" applyFont="1" applyFill="1" applyAlignment="1">
      <alignment horizontal="left"/>
    </xf>
    <xf numFmtId="0" fontId="24" fillId="0" borderId="0" xfId="30" applyFont="1" applyFill="1" applyAlignment="1">
      <alignment horizontal="centerContinuous"/>
    </xf>
    <xf numFmtId="0" fontId="44" fillId="0" borderId="0" xfId="30" applyFill="1"/>
    <xf numFmtId="0" fontId="6" fillId="0" borderId="0" xfId="30" applyFont="1" applyFill="1" applyAlignment="1">
      <alignment horizontal="left"/>
    </xf>
    <xf numFmtId="0" fontId="44" fillId="0" borderId="0" xfId="30" applyFill="1" applyAlignment="1">
      <alignment horizontal="centerContinuous"/>
    </xf>
    <xf numFmtId="0" fontId="44" fillId="0" borderId="0" xfId="30" applyFill="1" applyAlignment="1">
      <alignment horizontal="left"/>
    </xf>
    <xf numFmtId="0" fontId="44" fillId="0" borderId="16" xfId="30" applyFill="1" applyBorder="1"/>
    <xf numFmtId="0" fontId="44" fillId="0" borderId="0" xfId="30" applyFill="1" applyBorder="1"/>
    <xf numFmtId="0" fontId="44" fillId="0" borderId="0" xfId="30" applyFill="1" applyBorder="1" applyAlignment="1">
      <alignment horizontal="center"/>
    </xf>
    <xf numFmtId="0" fontId="24" fillId="0" borderId="1" xfId="30" applyFont="1" applyFill="1" applyBorder="1" applyAlignment="1">
      <alignment horizontal="center"/>
    </xf>
    <xf numFmtId="0" fontId="24" fillId="0" borderId="1" xfId="30" applyFont="1" applyFill="1" applyBorder="1" applyAlignment="1">
      <alignment horizontal="right"/>
    </xf>
    <xf numFmtId="0" fontId="24" fillId="0" borderId="0" xfId="30" applyFont="1" applyFill="1" applyBorder="1" applyAlignment="1">
      <alignment horizontal="center"/>
    </xf>
    <xf numFmtId="0" fontId="44" fillId="0" borderId="0" xfId="29" applyFill="1" applyBorder="1"/>
    <xf numFmtId="0" fontId="44" fillId="0" borderId="0" xfId="30" applyFill="1" applyAlignment="1">
      <alignment horizontal="center"/>
    </xf>
    <xf numFmtId="167" fontId="44" fillId="0" borderId="0" xfId="1" applyNumberFormat="1" applyFill="1" applyAlignment="1">
      <alignment horizontal="right"/>
    </xf>
    <xf numFmtId="3" fontId="44" fillId="0" borderId="0" xfId="30" applyNumberFormat="1" applyFill="1"/>
    <xf numFmtId="3" fontId="44" fillId="0" borderId="0" xfId="1" applyNumberFormat="1" applyFill="1" applyAlignment="1">
      <alignment horizontal="right"/>
    </xf>
    <xf numFmtId="3" fontId="44" fillId="0" borderId="0" xfId="1" applyNumberFormat="1" applyFill="1"/>
    <xf numFmtId="170" fontId="6" fillId="5" borderId="0" xfId="32" applyNumberFormat="1" applyFont="1" applyFill="1" applyAlignment="1">
      <alignment horizontal="left"/>
    </xf>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83" fillId="0" borderId="0" xfId="0" applyNumberFormat="1" applyFont="1" applyFill="1" applyAlignment="1">
      <alignment horizontal="right"/>
    </xf>
    <xf numFmtId="10" fontId="6" fillId="0" borderId="5" xfId="0" applyNumberFormat="1" applyFont="1" applyFill="1" applyBorder="1" applyAlignment="1">
      <alignment horizontal="right"/>
    </xf>
    <xf numFmtId="3" fontId="80" fillId="5" borderId="49" xfId="38" applyNumberFormat="1" applyFont="1" applyFill="1" applyBorder="1"/>
    <xf numFmtId="0" fontId="23" fillId="5" borderId="0" xfId="11" applyFont="1" applyFill="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16" fillId="0" borderId="50" xfId="0" applyNumberFormat="1" applyFont="1" applyFill="1" applyBorder="1" applyAlignment="1">
      <alignment horizontal="center"/>
    </xf>
    <xf numFmtId="3" fontId="2" fillId="0" borderId="0" xfId="16" quotePrefix="1" applyNumberFormat="1" applyFont="1" applyAlignment="1" applyProtection="1">
      <alignment horizontal="center"/>
    </xf>
    <xf numFmtId="0" fontId="2" fillId="0" borderId="0" xfId="26" applyFont="1"/>
    <xf numFmtId="0" fontId="2" fillId="0" borderId="0" xfId="25" applyFont="1" applyAlignment="1"/>
    <xf numFmtId="3" fontId="2" fillId="0" borderId="0" xfId="35" applyNumberFormat="1" applyFont="1" applyFill="1" applyAlignment="1"/>
    <xf numFmtId="0" fontId="2" fillId="0" borderId="0" xfId="0" applyNumberFormat="1" applyFont="1" applyFill="1" applyAlignment="1"/>
    <xf numFmtId="3" fontId="3" fillId="0" borderId="0" xfId="8" quotePrefix="1" applyNumberFormat="1" applyFont="1" applyFill="1" applyAlignment="1"/>
    <xf numFmtId="0" fontId="12" fillId="5" borderId="0" xfId="32" applyFont="1" applyFill="1" applyAlignment="1"/>
    <xf numFmtId="167" fontId="12" fillId="5" borderId="0" xfId="38" applyNumberFormat="1" applyFont="1" applyFill="1" applyAlignment="1"/>
    <xf numFmtId="0" fontId="3" fillId="0" borderId="0" xfId="0" applyFont="1"/>
    <xf numFmtId="5" fontId="104" fillId="0" borderId="0" xfId="14" applyNumberFormat="1" applyFont="1" applyBorder="1" applyProtection="1"/>
    <xf numFmtId="5" fontId="80" fillId="0" borderId="0" xfId="14" applyNumberFormat="1" applyFont="1" applyBorder="1" applyProtection="1"/>
    <xf numFmtId="0" fontId="80" fillId="0" borderId="0" xfId="29" applyFont="1" applyFill="1" applyBorder="1" applyAlignment="1"/>
    <xf numFmtId="37" fontId="80" fillId="0" borderId="0" xfId="14" applyNumberFormat="1" applyFont="1" applyFill="1" applyBorder="1" applyProtection="1"/>
    <xf numFmtId="37" fontId="80" fillId="0" borderId="0" xfId="14" applyNumberFormat="1" applyFont="1" applyBorder="1" applyProtection="1"/>
    <xf numFmtId="167" fontId="2" fillId="0" borderId="0" xfId="36" applyNumberFormat="1" applyFont="1"/>
    <xf numFmtId="44" fontId="2" fillId="0" borderId="0" xfId="3" applyFont="1"/>
    <xf numFmtId="0" fontId="2" fillId="0" borderId="0" xfId="25" applyFont="1"/>
    <xf numFmtId="0" fontId="3" fillId="0" borderId="0" xfId="26" applyFont="1"/>
    <xf numFmtId="9" fontId="119" fillId="0" borderId="0" xfId="36" applyFont="1" applyAlignment="1"/>
    <xf numFmtId="10" fontId="120" fillId="0" borderId="0" xfId="0" applyNumberFormat="1" applyFont="1" applyAlignment="1"/>
    <xf numFmtId="3" fontId="20" fillId="0" borderId="0" xfId="22" applyNumberFormat="1" applyFont="1" applyFill="1"/>
    <xf numFmtId="0" fontId="121" fillId="0" borderId="0" xfId="0" applyFont="1" applyBorder="1" applyAlignment="1">
      <alignment horizontal="left" wrapText="1"/>
    </xf>
    <xf numFmtId="0" fontId="0" fillId="0" borderId="0" xfId="0" applyBorder="1" applyAlignment="1">
      <alignment vertical="center" wrapText="1"/>
    </xf>
    <xf numFmtId="0" fontId="0" fillId="0" borderId="0" xfId="0" applyBorder="1" applyAlignment="1">
      <alignment vertical="center"/>
    </xf>
    <xf numFmtId="0" fontId="0" fillId="0" borderId="50" xfId="0" applyBorder="1" applyAlignment="1">
      <alignment vertical="center"/>
    </xf>
    <xf numFmtId="3" fontId="44" fillId="0" borderId="0" xfId="25" applyNumberFormat="1" applyFill="1" applyBorder="1" applyAlignment="1"/>
    <xf numFmtId="0" fontId="18" fillId="0" borderId="0" xfId="21" applyNumberFormat="1" applyFont="1" applyFill="1" applyBorder="1" applyAlignment="1">
      <alignment horizontal="left"/>
    </xf>
    <xf numFmtId="0" fontId="95" fillId="0" borderId="15" xfId="21" applyFont="1" applyBorder="1"/>
    <xf numFmtId="0" fontId="18" fillId="4" borderId="0" xfId="21" applyNumberFormat="1" applyFont="1" applyFill="1" applyBorder="1" applyAlignment="1">
      <alignment horizontal="left"/>
    </xf>
    <xf numFmtId="0" fontId="126" fillId="0" borderId="0" xfId="8" applyNumberFormat="1" applyFont="1" applyFill="1" applyAlignment="1">
      <alignment horizontal="left"/>
    </xf>
    <xf numFmtId="0" fontId="126" fillId="0" borderId="0" xfId="8" applyNumberFormat="1" applyFont="1" applyAlignment="1"/>
    <xf numFmtId="0" fontId="127" fillId="0" borderId="0" xfId="8" applyNumberFormat="1" applyFont="1" applyAlignment="1">
      <alignment horizontal="center"/>
    </xf>
    <xf numFmtId="3" fontId="126" fillId="0" borderId="0" xfId="8" applyNumberFormat="1" applyFont="1" applyAlignment="1"/>
    <xf numFmtId="166" fontId="126" fillId="0" borderId="0" xfId="8" applyNumberFormat="1" applyFont="1" applyFill="1" applyAlignment="1">
      <alignment horizontal="left"/>
    </xf>
    <xf numFmtId="0" fontId="126" fillId="0" borderId="0" xfId="8" applyNumberFormat="1" applyFont="1" applyAlignment="1">
      <alignment horizontal="left"/>
    </xf>
    <xf numFmtId="0" fontId="128" fillId="0" borderId="0" xfId="8" applyNumberFormat="1" applyFont="1" applyAlignment="1"/>
    <xf numFmtId="0" fontId="127" fillId="0" borderId="0" xfId="8" applyNumberFormat="1" applyFont="1" applyAlignment="1"/>
    <xf numFmtId="1" fontId="126" fillId="0" borderId="0" xfId="8" applyNumberFormat="1" applyFont="1" applyAlignment="1"/>
    <xf numFmtId="4" fontId="126" fillId="0" borderId="0" xfId="8" applyNumberFormat="1" applyFont="1" applyAlignment="1"/>
    <xf numFmtId="0" fontId="18" fillId="0" borderId="55" xfId="21" applyNumberFormat="1" applyFont="1" applyFill="1" applyBorder="1" applyAlignment="1">
      <alignment horizontal="left"/>
    </xf>
    <xf numFmtId="0" fontId="18" fillId="0" borderId="56" xfId="21" applyNumberFormat="1" applyFont="1" applyFill="1" applyBorder="1" applyAlignment="1">
      <alignment horizontal="left"/>
    </xf>
    <xf numFmtId="0" fontId="125" fillId="0" borderId="0" xfId="0" applyNumberFormat="1" applyFont="1" applyFill="1" applyBorder="1" applyAlignment="1"/>
    <xf numFmtId="10" fontId="130" fillId="0" borderId="0" xfId="0" applyNumberFormat="1" applyFont="1" applyAlignment="1">
      <alignment horizontal="center"/>
    </xf>
    <xf numFmtId="10" fontId="120" fillId="0" borderId="0" xfId="0" applyNumberFormat="1" applyFont="1" applyAlignment="1">
      <alignment horizontal="center"/>
    </xf>
    <xf numFmtId="0" fontId="131" fillId="0" borderId="0" xfId="0" applyNumberFormat="1" applyFont="1" applyFill="1" applyBorder="1" applyAlignment="1">
      <alignment vertical="center"/>
    </xf>
    <xf numFmtId="169" fontId="129" fillId="0" borderId="0" xfId="36" applyNumberFormat="1" applyFont="1"/>
    <xf numFmtId="10" fontId="119" fillId="0" borderId="0" xfId="36" applyNumberFormat="1" applyFont="1" applyFill="1" applyBorder="1" applyAlignment="1"/>
    <xf numFmtId="0" fontId="131" fillId="0" borderId="0" xfId="0" applyFont="1" applyFill="1"/>
    <xf numFmtId="0" fontId="131" fillId="0" borderId="0" xfId="0" applyFont="1"/>
    <xf numFmtId="169" fontId="119" fillId="0" borderId="0" xfId="36" applyNumberFormat="1" applyFont="1" applyFill="1" applyBorder="1" applyAlignment="1"/>
    <xf numFmtId="0" fontId="132" fillId="0" borderId="0" xfId="0" applyNumberFormat="1" applyFont="1" applyFill="1" applyBorder="1" applyAlignment="1"/>
    <xf numFmtId="10" fontId="131" fillId="0" borderId="0" xfId="36" applyNumberFormat="1" applyFont="1"/>
    <xf numFmtId="0" fontId="131" fillId="0" borderId="0" xfId="16" applyNumberFormat="1" applyFont="1" applyAlignment="1" applyProtection="1">
      <alignment horizontal="center"/>
    </xf>
    <xf numFmtId="167" fontId="131" fillId="0" borderId="0" xfId="16" applyNumberFormat="1" applyFont="1" applyAlignment="1" applyProtection="1">
      <alignment horizontal="right"/>
    </xf>
    <xf numFmtId="3" fontId="131" fillId="0" borderId="0" xfId="0" applyNumberFormat="1" applyFont="1" applyBorder="1" applyAlignment="1"/>
    <xf numFmtId="0" fontId="131" fillId="0" borderId="0" xfId="29" applyFont="1" applyFill="1"/>
    <xf numFmtId="169" fontId="133" fillId="0" borderId="0" xfId="36" applyNumberFormat="1" applyFont="1" applyFill="1"/>
    <xf numFmtId="0" fontId="134" fillId="0" borderId="0" xfId="84" applyFont="1" applyFill="1" applyAlignment="1">
      <alignment horizontal="center"/>
    </xf>
    <xf numFmtId="0" fontId="131" fillId="0" borderId="0" xfId="0" applyNumberFormat="1" applyFont="1" applyAlignment="1"/>
    <xf numFmtId="0" fontId="135" fillId="0" borderId="0" xfId="0" applyNumberFormat="1" applyFont="1" applyAlignment="1"/>
    <xf numFmtId="164" fontId="120" fillId="0" borderId="0" xfId="0" applyNumberFormat="1" applyFont="1" applyAlignment="1">
      <alignment horizontal="right"/>
    </xf>
    <xf numFmtId="168" fontId="131" fillId="0" borderId="0" xfId="0" applyNumberFormat="1" applyFont="1" applyAlignment="1">
      <alignment horizontal="right"/>
    </xf>
    <xf numFmtId="3" fontId="120" fillId="0" borderId="0" xfId="0" applyNumberFormat="1" applyFont="1" applyAlignment="1">
      <alignment horizontal="right"/>
    </xf>
    <xf numFmtId="0" fontId="131" fillId="0" borderId="0" xfId="0" applyFont="1" applyBorder="1"/>
    <xf numFmtId="168" fontId="135" fillId="0" borderId="0" xfId="0" applyNumberFormat="1" applyFont="1" applyAlignment="1"/>
    <xf numFmtId="168" fontId="131" fillId="0" borderId="0" xfId="0" applyNumberFormat="1" applyFont="1" applyAlignment="1"/>
    <xf numFmtId="10" fontId="131" fillId="0" borderId="0" xfId="36" applyNumberFormat="1" applyFont="1" applyAlignment="1"/>
    <xf numFmtId="164" fontId="135" fillId="0" borderId="0" xfId="0" applyNumberFormat="1" applyFont="1" applyAlignment="1"/>
    <xf numFmtId="3" fontId="135" fillId="0" borderId="0" xfId="0" applyNumberFormat="1" applyFont="1" applyAlignment="1"/>
    <xf numFmtId="0" fontId="136" fillId="2" borderId="0" xfId="0" applyNumberFormat="1" applyFont="1" applyFill="1" applyAlignment="1">
      <alignment horizontal="center"/>
    </xf>
    <xf numFmtId="0" fontId="136" fillId="0" borderId="0" xfId="0" applyNumberFormat="1" applyFont="1" applyAlignment="1">
      <alignment horizontal="center"/>
    </xf>
    <xf numFmtId="0" fontId="131" fillId="3" borderId="0" xfId="0" applyNumberFormat="1" applyFont="1" applyFill="1" applyAlignment="1">
      <alignment horizontal="left"/>
    </xf>
    <xf numFmtId="164" fontId="131" fillId="0" borderId="0" xfId="0" applyNumberFormat="1" applyFont="1" applyAlignment="1">
      <alignment horizontal="right"/>
    </xf>
    <xf numFmtId="10" fontId="78" fillId="0" borderId="0" xfId="38" applyNumberFormat="1" applyFont="1" applyFill="1"/>
    <xf numFmtId="3" fontId="6" fillId="0" borderId="0" xfId="35" applyNumberFormat="1" applyFont="1" applyFill="1" applyAlignment="1"/>
    <xf numFmtId="0" fontId="17" fillId="0" borderId="20" xfId="11" applyNumberFormat="1" applyFont="1" applyFill="1" applyBorder="1" applyAlignment="1">
      <alignment horizontal="center"/>
    </xf>
    <xf numFmtId="0" fontId="80" fillId="0" borderId="0" xfId="0" applyNumberFormat="1" applyFont="1" applyAlignment="1">
      <alignment horizontal="center"/>
    </xf>
    <xf numFmtId="0" fontId="137" fillId="0" borderId="0" xfId="0" applyNumberFormat="1" applyFont="1" applyAlignment="1"/>
    <xf numFmtId="172" fontId="137" fillId="0" borderId="0" xfId="0" applyNumberFormat="1" applyFont="1" applyAlignment="1"/>
    <xf numFmtId="169" fontId="57" fillId="0" borderId="0" xfId="36" applyNumberFormat="1" applyFont="1" applyAlignment="1"/>
    <xf numFmtId="169" fontId="57" fillId="0" borderId="0" xfId="0" applyNumberFormat="1" applyFont="1" applyAlignment="1"/>
    <xf numFmtId="0" fontId="10" fillId="0" borderId="0" xfId="21" applyNumberFormat="1" applyFont="1" applyFill="1" applyBorder="1" applyAlignment="1">
      <alignment horizontal="left"/>
    </xf>
    <xf numFmtId="0" fontId="124" fillId="0" borderId="0" xfId="21" applyFont="1" applyFill="1" applyAlignment="1">
      <alignment horizontal="left"/>
    </xf>
    <xf numFmtId="0" fontId="2" fillId="0" borderId="0" xfId="21" applyFont="1" applyFill="1" applyAlignment="1">
      <alignment horizontal="left"/>
    </xf>
    <xf numFmtId="167" fontId="3" fillId="0" borderId="0" xfId="12" applyNumberFormat="1" applyFont="1" applyFill="1" applyAlignment="1"/>
    <xf numFmtId="0" fontId="82" fillId="0" borderId="0" xfId="8" applyNumberFormat="1" applyFont="1" applyAlignment="1"/>
    <xf numFmtId="0" fontId="139" fillId="0" borderId="0" xfId="8" applyNumberFormat="1" applyFont="1" applyAlignment="1"/>
    <xf numFmtId="0" fontId="58" fillId="0" borderId="0" xfId="8" applyNumberFormat="1" applyFont="1" applyFill="1" applyAlignment="1">
      <alignment horizontal="left"/>
    </xf>
    <xf numFmtId="0" fontId="83" fillId="0" borderId="0" xfId="8" applyNumberFormat="1" applyFont="1" applyAlignment="1">
      <alignment horizontal="left"/>
    </xf>
    <xf numFmtId="0" fontId="80" fillId="0" borderId="0" xfId="0" applyNumberFormat="1" applyFont="1" applyFill="1" applyAlignment="1"/>
    <xf numFmtId="167" fontId="83" fillId="0" borderId="0" xfId="0" applyNumberFormat="1" applyFont="1" applyFill="1" applyAlignment="1">
      <alignment horizontal="right"/>
    </xf>
    <xf numFmtId="4" fontId="80" fillId="0" borderId="0" xfId="0" applyNumberFormat="1" applyFont="1" applyAlignment="1"/>
    <xf numFmtId="0" fontId="87" fillId="0" borderId="0" xfId="0" applyNumberFormat="1" applyFont="1" applyFill="1" applyAlignment="1"/>
    <xf numFmtId="0" fontId="102" fillId="0" borderId="0" xfId="0" applyNumberFormat="1" applyFont="1" applyAlignment="1"/>
    <xf numFmtId="2" fontId="102" fillId="0" borderId="0" xfId="0" applyNumberFormat="1" applyFont="1" applyFill="1" applyAlignment="1"/>
    <xf numFmtId="0" fontId="81" fillId="0" borderId="0" xfId="8" applyNumberFormat="1" applyFont="1" applyAlignment="1">
      <alignment horizontal="center"/>
    </xf>
    <xf numFmtId="0" fontId="140" fillId="0" borderId="0" xfId="8" applyNumberFormat="1" applyFont="1" applyAlignment="1"/>
    <xf numFmtId="172" fontId="83" fillId="0" borderId="0" xfId="8" applyNumberFormat="1" applyFont="1" applyAlignment="1"/>
    <xf numFmtId="0" fontId="83" fillId="0" borderId="0" xfId="8" applyNumberFormat="1" applyFont="1" applyFill="1" applyAlignment="1">
      <alignment horizontal="left"/>
    </xf>
    <xf numFmtId="0" fontId="80" fillId="0" borderId="0" xfId="35" applyFont="1" applyFill="1"/>
    <xf numFmtId="3" fontId="80" fillId="0" borderId="0" xfId="35" applyNumberFormat="1" applyFont="1" applyFill="1"/>
    <xf numFmtId="169" fontId="94" fillId="0" borderId="0" xfId="38" applyNumberFormat="1" applyFont="1" applyFill="1"/>
    <xf numFmtId="3" fontId="94" fillId="0" borderId="0" xfId="22" applyNumberFormat="1" applyFont="1" applyFill="1"/>
    <xf numFmtId="0" fontId="80" fillId="0" borderId="0" xfId="25" applyFont="1"/>
    <xf numFmtId="0" fontId="23" fillId="0" borderId="0" xfId="0" applyFont="1" applyAlignment="1"/>
    <xf numFmtId="0" fontId="0" fillId="0" borderId="0" xfId="0" applyAlignment="1"/>
    <xf numFmtId="0" fontId="34" fillId="0" borderId="0" xfId="10" applyFont="1" applyFill="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5" fillId="0" borderId="19" xfId="10" applyFont="1" applyBorder="1" applyAlignment="1">
      <alignment horizontal="left"/>
    </xf>
    <xf numFmtId="0" fontId="141" fillId="0" borderId="19" xfId="10" applyFont="1" applyBorder="1" applyAlignment="1">
      <alignment horizontal="left"/>
    </xf>
    <xf numFmtId="0" fontId="25" fillId="0" borderId="0" xfId="10" applyFont="1" applyBorder="1" applyAlignment="1">
      <alignment horizontal="left"/>
    </xf>
    <xf numFmtId="0" fontId="25" fillId="0" borderId="50" xfId="10" applyFont="1" applyBorder="1" applyAlignment="1">
      <alignment horizontal="center"/>
    </xf>
    <xf numFmtId="0" fontId="25" fillId="0" borderId="50"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3"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3"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3" applyNumberFormat="1" applyFont="1" applyFill="1"/>
    <xf numFmtId="3" fontId="23" fillId="0" borderId="0" xfId="6" applyNumberFormat="1" applyFont="1" applyFill="1" applyBorder="1"/>
    <xf numFmtId="5" fontId="23" fillId="0" borderId="0" xfId="6" applyNumberFormat="1" applyFont="1" applyBorder="1"/>
    <xf numFmtId="3" fontId="23" fillId="0" borderId="0" xfId="0" applyNumberFormat="1" applyFont="1"/>
    <xf numFmtId="0" fontId="23" fillId="0" borderId="0" xfId="0" applyNumberFormat="1" applyFont="1" applyAlignment="1">
      <alignment horizontal="center"/>
    </xf>
    <xf numFmtId="5" fontId="23" fillId="0" borderId="0" xfId="6" applyNumberFormat="1" applyFont="1" applyFill="1" applyBorder="1"/>
    <xf numFmtId="0" fontId="34" fillId="0" borderId="0" xfId="10" applyFont="1"/>
    <xf numFmtId="3" fontId="23" fillId="0" borderId="0" xfId="6" applyNumberFormat="1" applyFont="1"/>
    <xf numFmtId="167" fontId="23" fillId="0" borderId="0" xfId="10" applyNumberFormat="1" applyFont="1"/>
    <xf numFmtId="167" fontId="23" fillId="0" borderId="0" xfId="3" applyNumberFormat="1" applyFont="1"/>
    <xf numFmtId="3" fontId="23" fillId="0" borderId="0" xfId="9" applyNumberFormat="1" applyFont="1"/>
    <xf numFmtId="0" fontId="23" fillId="0" borderId="0" xfId="9" applyNumberFormat="1" applyFont="1" applyAlignment="1">
      <alignment horizontal="center"/>
    </xf>
    <xf numFmtId="167" fontId="23" fillId="0" borderId="0" xfId="6" applyNumberFormat="1" applyFont="1"/>
    <xf numFmtId="3" fontId="23" fillId="0" borderId="0" xfId="6" applyNumberFormat="1" applyFont="1" applyFill="1"/>
    <xf numFmtId="0" fontId="25" fillId="0" borderId="0" xfId="10" applyFont="1" applyFill="1" applyBorder="1"/>
    <xf numFmtId="3" fontId="23" fillId="0" borderId="0" xfId="10" applyNumberFormat="1" applyFont="1" applyBorder="1"/>
    <xf numFmtId="167" fontId="23" fillId="0" borderId="0" xfId="6" applyNumberFormat="1" applyFont="1" applyBorder="1"/>
    <xf numFmtId="167" fontId="23" fillId="0" borderId="0" xfId="6" applyNumberFormat="1" applyFont="1" applyFill="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54" xfId="10" applyFont="1" applyBorder="1"/>
    <xf numFmtId="0" fontId="23" fillId="0" borderId="54"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0" fontId="84" fillId="0" borderId="0" xfId="10" applyFont="1" applyFill="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0" fontId="84" fillId="0" borderId="0" xfId="10" applyFont="1"/>
    <xf numFmtId="0" fontId="142" fillId="0" borderId="0" xfId="10" applyNumberFormat="1" applyFont="1" applyAlignment="1">
      <alignment horizontal="center"/>
    </xf>
    <xf numFmtId="0" fontId="142" fillId="0" borderId="0" xfId="10" applyFont="1"/>
    <xf numFmtId="179" fontId="23" fillId="0" borderId="0" xfId="41" applyNumberFormat="1" applyFont="1"/>
    <xf numFmtId="179" fontId="23" fillId="0" borderId="0" xfId="10" applyNumberFormat="1" applyFont="1"/>
    <xf numFmtId="10" fontId="25" fillId="0" borderId="0" xfId="38" applyNumberFormat="1" applyFont="1" applyFill="1"/>
    <xf numFmtId="0" fontId="17" fillId="0" borderId="0" xfId="10" applyFont="1" applyFill="1"/>
    <xf numFmtId="10" fontId="17" fillId="0" borderId="0" xfId="38" applyNumberFormat="1" applyFont="1" applyFill="1"/>
    <xf numFmtId="0" fontId="141" fillId="0" borderId="19" xfId="10" applyFont="1" applyFill="1" applyBorder="1" applyAlignment="1">
      <alignment horizontal="left"/>
    </xf>
    <xf numFmtId="0" fontId="25" fillId="0" borderId="54" xfId="10" applyFont="1" applyFill="1" applyBorder="1" applyAlignment="1">
      <alignment horizontal="center"/>
    </xf>
    <xf numFmtId="0" fontId="25" fillId="0" borderId="0" xfId="10" applyFont="1" applyFill="1" applyBorder="1" applyAlignment="1">
      <alignment horizontal="center"/>
    </xf>
    <xf numFmtId="0" fontId="25" fillId="0" borderId="50" xfId="10" applyFont="1" applyFill="1" applyBorder="1" applyAlignment="1">
      <alignment horizontal="center"/>
    </xf>
    <xf numFmtId="167" fontId="23" fillId="0" borderId="0" xfId="9" applyNumberFormat="1" applyFont="1" applyFill="1"/>
    <xf numFmtId="10" fontId="23" fillId="0" borderId="0" xfId="9" applyNumberFormat="1" applyFont="1" applyFill="1"/>
    <xf numFmtId="3" fontId="23" fillId="0" borderId="0" xfId="9" applyNumberFormat="1" applyFont="1" applyFill="1"/>
    <xf numFmtId="0" fontId="2" fillId="0" borderId="0" xfId="10" applyFont="1" applyFill="1"/>
    <xf numFmtId="10" fontId="2" fillId="0" borderId="0" xfId="38" applyNumberFormat="1" applyFont="1" applyFill="1"/>
    <xf numFmtId="3" fontId="23" fillId="0" borderId="0" xfId="9" applyNumberFormat="1" applyFont="1" applyFill="1" applyBorder="1"/>
    <xf numFmtId="10" fontId="23" fillId="0" borderId="0" xfId="9" applyNumberFormat="1" applyFont="1" applyFill="1" applyBorder="1"/>
    <xf numFmtId="3" fontId="23" fillId="0" borderId="0" xfId="10" applyNumberFormat="1" applyFont="1" applyFill="1" applyBorder="1"/>
    <xf numFmtId="10" fontId="23" fillId="0" borderId="0" xfId="10" applyNumberFormat="1" applyFont="1" applyFill="1" applyBorder="1"/>
    <xf numFmtId="0" fontId="25" fillId="0" borderId="15" xfId="10" applyFont="1" applyFill="1" applyBorder="1"/>
    <xf numFmtId="167" fontId="25" fillId="0" borderId="15" xfId="10" applyNumberFormat="1" applyFont="1" applyFill="1" applyBorder="1"/>
    <xf numFmtId="10" fontId="25" fillId="0" borderId="15" xfId="38" applyNumberFormat="1" applyFont="1" applyFill="1" applyBorder="1"/>
    <xf numFmtId="0" fontId="25" fillId="0" borderId="13" xfId="10" applyFont="1" applyFill="1" applyBorder="1"/>
    <xf numFmtId="167" fontId="25" fillId="0" borderId="13" xfId="10" applyNumberFormat="1" applyFont="1" applyFill="1" applyBorder="1"/>
    <xf numFmtId="10" fontId="25" fillId="0" borderId="13" xfId="38" applyNumberFormat="1" applyFont="1" applyFill="1" applyBorder="1"/>
    <xf numFmtId="0" fontId="23" fillId="0" borderId="19" xfId="10" applyFont="1" applyFill="1" applyBorder="1"/>
    <xf numFmtId="10" fontId="23" fillId="0" borderId="0" xfId="10" applyNumberFormat="1" applyFont="1" applyFill="1"/>
    <xf numFmtId="167" fontId="25" fillId="0" borderId="0" xfId="10" applyNumberFormat="1" applyFont="1" applyFill="1"/>
    <xf numFmtId="167" fontId="142" fillId="0" borderId="0" xfId="10" applyNumberFormat="1" applyFont="1" applyFill="1"/>
    <xf numFmtId="10" fontId="23" fillId="0" borderId="0" xfId="36" applyNumberFormat="1" applyFont="1" applyFill="1"/>
    <xf numFmtId="179" fontId="23" fillId="0" borderId="0" xfId="41" applyNumberFormat="1" applyFont="1" applyFill="1"/>
    <xf numFmtId="179" fontId="23" fillId="0" borderId="0" xfId="10" applyNumberFormat="1" applyFont="1" applyFill="1"/>
    <xf numFmtId="0" fontId="34" fillId="0" borderId="0" xfId="10" applyFont="1" applyFill="1" applyBorder="1"/>
    <xf numFmtId="3" fontId="25" fillId="0" borderId="0" xfId="10" applyNumberFormat="1" applyFont="1" applyFill="1"/>
    <xf numFmtId="0" fontId="17" fillId="0" borderId="0" xfId="10" applyFont="1" applyFill="1" applyAlignment="1">
      <alignment horizontal="left"/>
    </xf>
    <xf numFmtId="0" fontId="25" fillId="0" borderId="0" xfId="10" applyFont="1" applyFill="1" applyAlignment="1">
      <alignment horizontal="left"/>
    </xf>
    <xf numFmtId="10" fontId="25" fillId="0" borderId="0" xfId="38" applyNumberFormat="1" applyFont="1" applyFill="1" applyAlignment="1">
      <alignment horizontal="left"/>
    </xf>
    <xf numFmtId="10" fontId="25" fillId="0" borderId="0" xfId="38" applyNumberFormat="1" applyFont="1" applyFill="1" applyBorder="1" applyAlignment="1">
      <alignment horizontal="left"/>
    </xf>
    <xf numFmtId="10" fontId="25" fillId="0" borderId="0" xfId="38" applyNumberFormat="1" applyFont="1" applyFill="1" applyAlignment="1">
      <alignment horizontal="center"/>
    </xf>
    <xf numFmtId="0" fontId="25" fillId="0" borderId="50" xfId="10" applyFont="1" applyFill="1" applyBorder="1"/>
    <xf numFmtId="3" fontId="25" fillId="0" borderId="50" xfId="10" applyNumberFormat="1" applyFont="1" applyFill="1" applyBorder="1" applyAlignment="1">
      <alignment horizontal="center"/>
    </xf>
    <xf numFmtId="10" fontId="25" fillId="0" borderId="0" xfId="38" applyNumberFormat="1" applyFont="1" applyFill="1" applyBorder="1" applyAlignment="1">
      <alignment horizontal="center"/>
    </xf>
    <xf numFmtId="167" fontId="23" fillId="0" borderId="0" xfId="9" quotePrefix="1" applyNumberFormat="1" applyFont="1" applyFill="1" applyAlignment="1">
      <alignment horizontal="right"/>
    </xf>
    <xf numFmtId="167" fontId="23" fillId="0" borderId="0" xfId="10" applyNumberFormat="1" applyFont="1" applyFill="1" applyAlignment="1">
      <alignment horizontal="right"/>
    </xf>
    <xf numFmtId="167" fontId="23" fillId="0" borderId="0" xfId="9" quotePrefix="1" applyNumberFormat="1" applyFont="1" applyFill="1" applyBorder="1" applyAlignment="1">
      <alignment horizontal="right"/>
    </xf>
    <xf numFmtId="10" fontId="23" fillId="0" borderId="0" xfId="38" quotePrefix="1" applyNumberFormat="1" applyFont="1" applyFill="1" applyBorder="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0" fontId="23" fillId="0" borderId="0" xfId="10" applyFont="1" applyFill="1" applyAlignment="1">
      <alignment horizontal="right"/>
    </xf>
    <xf numFmtId="3" fontId="23" fillId="0" borderId="0" xfId="9" applyNumberFormat="1" applyFont="1" applyFill="1" applyAlignment="1">
      <alignment horizontal="right"/>
    </xf>
    <xf numFmtId="0" fontId="23" fillId="0" borderId="0" xfId="9" applyNumberFormat="1" applyFont="1" applyFill="1"/>
    <xf numFmtId="0" fontId="23" fillId="0" borderId="0" xfId="9" quotePrefix="1" applyNumberFormat="1" applyFont="1" applyFill="1" applyAlignment="1">
      <alignment horizontal="right"/>
    </xf>
    <xf numFmtId="0" fontId="23" fillId="0" borderId="0" xfId="9" applyFont="1" applyFill="1"/>
    <xf numFmtId="0" fontId="23" fillId="0" borderId="0" xfId="9" applyNumberFormat="1" applyFont="1" applyFill="1" applyAlignment="1">
      <alignment horizontal="left"/>
    </xf>
    <xf numFmtId="0" fontId="23" fillId="0" borderId="0" xfId="9" applyFont="1" applyFill="1" applyAlignment="1">
      <alignment horizontal="right"/>
    </xf>
    <xf numFmtId="0" fontId="23" fillId="0" borderId="0" xfId="9" quotePrefix="1" applyNumberFormat="1" applyFont="1" applyFill="1" applyBorder="1" applyAlignment="1">
      <alignment horizontal="right"/>
    </xf>
    <xf numFmtId="3" fontId="23" fillId="0" borderId="0" xfId="9" applyNumberFormat="1" applyFont="1" applyFill="1" applyBorder="1" applyAlignment="1">
      <alignment horizontal="right"/>
    </xf>
    <xf numFmtId="10" fontId="23" fillId="0" borderId="0" xfId="38" applyNumberFormat="1" applyFont="1" applyFill="1" applyAlignment="1">
      <alignment horizontal="right"/>
    </xf>
    <xf numFmtId="10" fontId="17" fillId="0" borderId="0" xfId="38" applyNumberFormat="1" applyFont="1" applyFill="1" applyAlignment="1">
      <alignment horizontal="left"/>
    </xf>
    <xf numFmtId="10" fontId="17" fillId="0" borderId="0" xfId="38" applyNumberFormat="1" applyFont="1" applyFill="1" applyBorder="1" applyAlignment="1">
      <alignment horizontal="left"/>
    </xf>
    <xf numFmtId="10" fontId="25" fillId="0" borderId="0" xfId="38" applyNumberFormat="1" applyFont="1" applyFill="1" applyBorder="1"/>
    <xf numFmtId="3" fontId="23" fillId="0" borderId="19" xfId="10" applyNumberFormat="1" applyFont="1" applyFill="1" applyBorder="1"/>
    <xf numFmtId="10" fontId="23" fillId="0" borderId="0" xfId="38" applyNumberFormat="1" applyFont="1" applyFill="1" applyBorder="1"/>
    <xf numFmtId="167" fontId="23" fillId="0" borderId="0" xfId="9" applyNumberFormat="1" applyFont="1" applyFill="1" applyAlignment="1">
      <alignment horizontal="right"/>
    </xf>
    <xf numFmtId="3" fontId="84" fillId="0" borderId="0" xfId="10" applyNumberFormat="1" applyFont="1" applyFill="1"/>
    <xf numFmtId="10" fontId="84" fillId="0" borderId="0" xfId="38" applyNumberFormat="1" applyFont="1" applyFill="1"/>
    <xf numFmtId="167" fontId="96" fillId="0" borderId="15" xfId="10" applyNumberFormat="1" applyFont="1" applyFill="1" applyBorder="1"/>
    <xf numFmtId="10" fontId="96" fillId="0" borderId="0" xfId="38" applyNumberFormat="1" applyFont="1" applyFill="1" applyBorder="1"/>
    <xf numFmtId="0" fontId="96" fillId="0" borderId="15" xfId="10" applyFont="1" applyFill="1" applyBorder="1"/>
    <xf numFmtId="0" fontId="84" fillId="0" borderId="0" xfId="10" applyFont="1" applyFill="1" applyBorder="1"/>
    <xf numFmtId="167" fontId="144" fillId="0" borderId="0" xfId="10" applyNumberFormat="1" applyFont="1" applyFill="1" applyBorder="1"/>
    <xf numFmtId="10" fontId="84" fillId="0" borderId="0" xfId="38" applyNumberFormat="1" applyFont="1" applyFill="1" applyBorder="1"/>
    <xf numFmtId="10" fontId="23" fillId="0" borderId="0" xfId="38" applyNumberFormat="1" applyFont="1" applyFill="1" applyBorder="1" applyAlignment="1">
      <alignment horizontal="left"/>
    </xf>
    <xf numFmtId="10" fontId="23" fillId="0" borderId="0" xfId="38" applyNumberFormat="1" applyFont="1" applyFill="1" applyAlignment="1">
      <alignment horizontal="left"/>
    </xf>
    <xf numFmtId="0" fontId="142" fillId="0" borderId="0" xfId="10" applyFont="1" applyFill="1"/>
    <xf numFmtId="167" fontId="142" fillId="0" borderId="0" xfId="10" applyNumberFormat="1" applyFont="1" applyFill="1" applyBorder="1"/>
    <xf numFmtId="3" fontId="142" fillId="0" borderId="0" xfId="10" applyNumberFormat="1" applyFont="1" applyFill="1"/>
    <xf numFmtId="0" fontId="95" fillId="0" borderId="0" xfId="10" applyFont="1" applyFill="1" applyAlignment="1"/>
    <xf numFmtId="0" fontId="12" fillId="0" borderId="0" xfId="10" applyFill="1" applyAlignment="1"/>
    <xf numFmtId="0" fontId="17" fillId="0" borderId="0" xfId="10" applyFont="1" applyFill="1" applyAlignment="1">
      <alignment horizontal="center"/>
    </xf>
    <xf numFmtId="0" fontId="17" fillId="0" borderId="0" xfId="10" applyFont="1" applyFill="1" applyBorder="1" applyAlignment="1">
      <alignment horizontal="center"/>
    </xf>
    <xf numFmtId="0" fontId="12" fillId="0" borderId="0" xfId="10" applyFill="1" applyAlignment="1">
      <alignment horizontal="center"/>
    </xf>
    <xf numFmtId="0" fontId="17" fillId="0" borderId="50" xfId="10" applyFont="1" applyFill="1" applyBorder="1" applyAlignment="1">
      <alignment horizontal="center"/>
    </xf>
    <xf numFmtId="0" fontId="17" fillId="0" borderId="13" xfId="10" applyFont="1" applyFill="1" applyBorder="1" applyAlignment="1">
      <alignment horizontal="center"/>
    </xf>
    <xf numFmtId="0" fontId="2" fillId="0" borderId="0" xfId="10" applyFont="1" applyFill="1" applyAlignment="1"/>
    <xf numFmtId="0" fontId="17" fillId="0" borderId="0" xfId="10" applyFont="1" applyFill="1" applyAlignment="1"/>
    <xf numFmtId="0" fontId="12" fillId="0" borderId="0" xfId="10" applyFill="1" applyBorder="1" applyAlignment="1">
      <alignment horizontal="left"/>
    </xf>
    <xf numFmtId="167" fontId="12" fillId="0" borderId="0" xfId="10" applyNumberFormat="1" applyFill="1" applyBorder="1" applyAlignment="1"/>
    <xf numFmtId="168" fontId="12" fillId="0" borderId="0" xfId="10" applyNumberFormat="1" applyFill="1" applyAlignment="1"/>
    <xf numFmtId="3" fontId="2" fillId="0" borderId="0" xfId="10" applyNumberFormat="1" applyFont="1" applyFill="1" applyBorder="1" applyAlignment="1"/>
    <xf numFmtId="3" fontId="12" fillId="0" borderId="0" xfId="10" applyNumberFormat="1" applyFill="1" applyBorder="1" applyAlignment="1"/>
    <xf numFmtId="0" fontId="12" fillId="0" borderId="0" xfId="10" applyFill="1" applyBorder="1" applyAlignment="1"/>
    <xf numFmtId="0" fontId="12" fillId="0" borderId="50" xfId="10" applyFill="1" applyBorder="1" applyAlignment="1">
      <alignment horizontal="left"/>
    </xf>
    <xf numFmtId="3" fontId="12" fillId="0" borderId="50" xfId="10" applyNumberFormat="1" applyFill="1" applyBorder="1" applyAlignment="1"/>
    <xf numFmtId="169" fontId="119" fillId="0" borderId="0" xfId="36" applyNumberFormat="1" applyFont="1" applyFill="1" applyAlignment="1"/>
    <xf numFmtId="169" fontId="131" fillId="0" borderId="0" xfId="36" applyNumberFormat="1" applyFont="1" applyFill="1" applyAlignment="1"/>
    <xf numFmtId="168" fontId="2" fillId="0" borderId="0" xfId="10" applyNumberFormat="1" applyFont="1" applyFill="1" applyBorder="1" applyAlignment="1"/>
    <xf numFmtId="4" fontId="2" fillId="0" borderId="0" xfId="10" applyNumberFormat="1" applyFont="1" applyFill="1" applyBorder="1" applyAlignment="1"/>
    <xf numFmtId="4" fontId="2" fillId="0" borderId="50" xfId="10" applyNumberFormat="1" applyFont="1" applyFill="1" applyBorder="1" applyAlignment="1"/>
    <xf numFmtId="0" fontId="131" fillId="0" borderId="0" xfId="10" applyFont="1" applyFill="1" applyAlignment="1"/>
    <xf numFmtId="0" fontId="122" fillId="0" borderId="0" xfId="10" applyFont="1" applyFill="1" applyAlignment="1"/>
    <xf numFmtId="179" fontId="131" fillId="0" borderId="0" xfId="41" applyNumberFormat="1" applyFont="1" applyFill="1" applyAlignment="1"/>
    <xf numFmtId="4" fontId="12" fillId="0" borderId="0" xfId="10" applyNumberFormat="1" applyFill="1" applyAlignment="1"/>
    <xf numFmtId="0" fontId="84" fillId="0" borderId="0" xfId="16" applyFont="1" applyAlignment="1">
      <alignment horizontal="left" wrapText="1"/>
    </xf>
    <xf numFmtId="0" fontId="145" fillId="0" borderId="0" xfId="0" applyNumberFormat="1" applyFont="1" applyAlignment="1"/>
    <xf numFmtId="37" fontId="88" fillId="0" borderId="0" xfId="16" applyNumberFormat="1" applyFont="1" applyProtection="1"/>
    <xf numFmtId="179" fontId="2" fillId="0" borderId="50" xfId="41" applyNumberFormat="1" applyFont="1" applyFill="1" applyBorder="1" applyAlignment="1">
      <alignment horizontal="right" vertical="center" wrapText="1"/>
    </xf>
    <xf numFmtId="0" fontId="104" fillId="0" borderId="0" xfId="29" applyFont="1" applyFill="1"/>
    <xf numFmtId="169" fontId="57" fillId="0" borderId="0" xfId="36" applyNumberFormat="1" applyFont="1" applyFill="1"/>
    <xf numFmtId="10" fontId="129" fillId="0" borderId="0" xfId="0" applyNumberFormat="1" applyFont="1" applyAlignment="1"/>
    <xf numFmtId="169" fontId="120" fillId="0" borderId="0" xfId="0" applyNumberFormat="1" applyFont="1" applyAlignment="1">
      <alignment horizontal="right"/>
    </xf>
    <xf numFmtId="169" fontId="120" fillId="0" borderId="0" xfId="0" applyNumberFormat="1" applyFont="1" applyBorder="1" applyAlignment="1">
      <alignment horizontal="right"/>
    </xf>
    <xf numFmtId="169" fontId="57" fillId="0" borderId="0" xfId="36" applyNumberFormat="1" applyFont="1" applyFill="1" applyBorder="1" applyAlignment="1">
      <alignment vertical="center"/>
    </xf>
    <xf numFmtId="169" fontId="146" fillId="0" borderId="0" xfId="36" applyNumberFormat="1" applyFont="1" applyFill="1"/>
    <xf numFmtId="0" fontId="23" fillId="0" borderId="0" xfId="16" applyFont="1" applyFill="1" applyAlignment="1" applyProtection="1">
      <alignment horizontal="left"/>
    </xf>
    <xf numFmtId="169" fontId="147" fillId="0" borderId="0" xfId="36" applyNumberFormat="1" applyFont="1" applyProtection="1"/>
    <xf numFmtId="169" fontId="57" fillId="0" borderId="0" xfId="36" applyNumberFormat="1" applyFont="1" applyFill="1" applyAlignment="1"/>
    <xf numFmtId="167" fontId="148" fillId="0" borderId="0" xfId="10" applyNumberFormat="1" applyFont="1"/>
    <xf numFmtId="167" fontId="149" fillId="0" borderId="0" xfId="10" applyNumberFormat="1" applyFont="1" applyFill="1" applyBorder="1"/>
    <xf numFmtId="10" fontId="149" fillId="0" borderId="0" xfId="36" applyNumberFormat="1" applyFont="1" applyFill="1" applyBorder="1"/>
    <xf numFmtId="9" fontId="150" fillId="0" borderId="0" xfId="36" applyFont="1" applyFill="1"/>
    <xf numFmtId="0" fontId="84" fillId="0" borderId="0" xfId="16" applyFont="1" applyAlignment="1">
      <alignment horizontal="left" wrapText="1"/>
    </xf>
    <xf numFmtId="0" fontId="120" fillId="0" borderId="0" xfId="0" applyNumberFormat="1" applyFont="1" applyAlignment="1"/>
    <xf numFmtId="0" fontId="130" fillId="0" borderId="0" xfId="0" applyNumberFormat="1" applyFont="1" applyAlignment="1">
      <alignment horizontal="center"/>
    </xf>
    <xf numFmtId="164" fontId="120" fillId="0" borderId="0" xfId="0" applyNumberFormat="1" applyFont="1" applyAlignment="1"/>
    <xf numFmtId="10" fontId="120" fillId="0" borderId="0" xfId="0" applyNumberFormat="1" applyFont="1" applyBorder="1" applyAlignment="1">
      <alignment horizontal="center"/>
    </xf>
    <xf numFmtId="5" fontId="2" fillId="0" borderId="0" xfId="16" quotePrefix="1" applyNumberFormat="1" applyFont="1" applyProtection="1"/>
    <xf numFmtId="10" fontId="115" fillId="0" borderId="0" xfId="0" applyNumberFormat="1" applyFont="1" applyAlignment="1"/>
    <xf numFmtId="10" fontId="115" fillId="0" borderId="0" xfId="0" applyNumberFormat="1" applyFont="1" applyFill="1" applyAlignment="1"/>
    <xf numFmtId="169" fontId="57" fillId="0" borderId="0" xfId="0" applyNumberFormat="1" applyFont="1" applyAlignment="1">
      <alignment horizontal="right"/>
    </xf>
    <xf numFmtId="169" fontId="57" fillId="0" borderId="0" xfId="0" applyNumberFormat="1" applyFont="1" applyBorder="1" applyAlignment="1">
      <alignment horizontal="right"/>
    </xf>
    <xf numFmtId="169" fontId="57" fillId="0" borderId="0" xfId="36" applyNumberFormat="1" applyFont="1" applyAlignment="1">
      <alignment horizontal="right"/>
    </xf>
    <xf numFmtId="0" fontId="151" fillId="0" borderId="0" xfId="8" applyNumberFormat="1" applyFont="1" applyFill="1" applyAlignment="1"/>
    <xf numFmtId="0" fontId="151" fillId="0" borderId="0" xfId="8" applyNumberFormat="1" applyFont="1" applyAlignment="1">
      <alignment horizontal="center"/>
    </xf>
    <xf numFmtId="0" fontId="58" fillId="0" borderId="0" xfId="8" applyNumberFormat="1" applyFont="1" applyFill="1" applyAlignment="1"/>
    <xf numFmtId="2" fontId="58" fillId="0" borderId="0" xfId="8" applyNumberFormat="1" applyFont="1" applyAlignment="1"/>
    <xf numFmtId="0" fontId="58" fillId="0" borderId="0" xfId="8" applyNumberFormat="1" applyFont="1" applyAlignment="1">
      <alignment horizontal="left"/>
    </xf>
    <xf numFmtId="3" fontId="58" fillId="0" borderId="0" xfId="8" applyNumberFormat="1" applyFont="1" applyAlignment="1"/>
    <xf numFmtId="10" fontId="58" fillId="0" borderId="0" xfId="36" applyNumberFormat="1" applyFont="1" applyAlignment="1"/>
    <xf numFmtId="0" fontId="152" fillId="0" borderId="0" xfId="8" applyNumberFormat="1" applyFont="1" applyAlignment="1"/>
    <xf numFmtId="0" fontId="57" fillId="0" borderId="0" xfId="0" applyNumberFormat="1" applyFont="1" applyAlignment="1">
      <alignment horizontal="center"/>
    </xf>
    <xf numFmtId="4" fontId="57" fillId="0" borderId="0" xfId="0" applyNumberFormat="1" applyFont="1" applyAlignment="1"/>
    <xf numFmtId="169" fontId="94" fillId="0" borderId="0" xfId="22" applyNumberFormat="1" applyFont="1" applyFill="1"/>
    <xf numFmtId="0" fontId="2" fillId="0" borderId="0" xfId="25" applyFont="1" applyFill="1"/>
    <xf numFmtId="0" fontId="44" fillId="0" borderId="0" xfId="25" applyFill="1"/>
    <xf numFmtId="0" fontId="44" fillId="0" borderId="0" xfId="25" applyFill="1" applyAlignment="1">
      <alignment horizontal="right"/>
    </xf>
    <xf numFmtId="179" fontId="44" fillId="0" borderId="0" xfId="41" applyNumberFormat="1" applyFont="1" applyFill="1"/>
    <xf numFmtId="179" fontId="44" fillId="0" borderId="0" xfId="41" applyNumberFormat="1" applyFont="1" applyFill="1" applyAlignment="1">
      <alignment horizontal="right"/>
    </xf>
    <xf numFmtId="7" fontId="58" fillId="0" borderId="0" xfId="16" applyNumberFormat="1" applyFont="1" applyFill="1"/>
    <xf numFmtId="3" fontId="12" fillId="0" borderId="0" xfId="38" applyNumberFormat="1" applyFont="1" applyFill="1"/>
    <xf numFmtId="0" fontId="23" fillId="0" borderId="0" xfId="10" applyFont="1" applyFill="1" applyAlignment="1">
      <alignment horizontal="left"/>
    </xf>
    <xf numFmtId="0" fontId="25" fillId="0" borderId="0" xfId="10" applyFont="1" applyFill="1" applyBorder="1" applyAlignment="1">
      <alignment horizontal="left"/>
    </xf>
    <xf numFmtId="0" fontId="17" fillId="0" borderId="0" xfId="10" applyFont="1" applyFill="1" applyBorder="1" applyAlignment="1">
      <alignment horizontal="left"/>
    </xf>
    <xf numFmtId="0" fontId="12" fillId="37" borderId="0" xfId="33" applyFont="1" applyFill="1"/>
    <xf numFmtId="0" fontId="12" fillId="37" borderId="0" xfId="33" applyFont="1" applyFill="1" applyBorder="1"/>
    <xf numFmtId="3" fontId="12" fillId="37" borderId="0" xfId="33" applyNumberFormat="1" applyFont="1" applyFill="1" applyBorder="1" applyAlignment="1"/>
    <xf numFmtId="0" fontId="2" fillId="37" borderId="0" xfId="33" applyFont="1" applyFill="1" applyBorder="1"/>
    <xf numFmtId="179" fontId="12" fillId="37" borderId="0" xfId="41" applyNumberFormat="1" applyFont="1" applyFill="1"/>
    <xf numFmtId="3" fontId="95" fillId="0" borderId="15" xfId="11" applyNumberFormat="1" applyFont="1" applyFill="1" applyBorder="1" applyAlignment="1"/>
    <xf numFmtId="179" fontId="80" fillId="0" borderId="0" xfId="41" applyNumberFormat="1" applyFont="1" applyFill="1" applyAlignment="1"/>
    <xf numFmtId="2" fontId="80" fillId="0" borderId="0" xfId="10" applyNumberFormat="1" applyFont="1" applyFill="1" applyAlignment="1"/>
    <xf numFmtId="3" fontId="80" fillId="0" borderId="0" xfId="10" applyNumberFormat="1" applyFont="1" applyFill="1" applyAlignment="1"/>
    <xf numFmtId="170" fontId="80" fillId="0" borderId="0" xfId="10" applyNumberFormat="1" applyFont="1" applyFill="1" applyAlignment="1"/>
    <xf numFmtId="167" fontId="12" fillId="0" borderId="0" xfId="14" applyNumberFormat="1" applyFont="1" applyFill="1" applyAlignment="1" applyProtection="1">
      <alignment horizontal="right"/>
    </xf>
    <xf numFmtId="37" fontId="22" fillId="37" borderId="0" xfId="17" applyNumberFormat="1" applyFont="1" applyFill="1" applyAlignment="1" applyProtection="1">
      <alignment horizontal="left"/>
    </xf>
    <xf numFmtId="0" fontId="12" fillId="37" borderId="0" xfId="17" applyFont="1" applyFill="1" applyAlignment="1" applyProtection="1">
      <alignment horizontal="left"/>
    </xf>
    <xf numFmtId="37" fontId="28" fillId="37" borderId="0" xfId="17" applyNumberFormat="1" applyFont="1" applyFill="1" applyProtection="1"/>
    <xf numFmtId="0" fontId="28" fillId="37" borderId="0" xfId="17" applyFont="1" applyFill="1" applyProtection="1"/>
    <xf numFmtId="37" fontId="12" fillId="37" borderId="0" xfId="17" applyNumberFormat="1" applyFont="1" applyFill="1" applyAlignment="1" applyProtection="1">
      <alignment horizontal="centerContinuous"/>
    </xf>
    <xf numFmtId="37" fontId="17" fillId="37" borderId="0" xfId="17" applyNumberFormat="1" applyFont="1" applyFill="1" applyAlignment="1" applyProtection="1">
      <alignment horizontal="left"/>
    </xf>
    <xf numFmtId="37" fontId="88" fillId="37" borderId="0" xfId="17" applyNumberFormat="1" applyFont="1" applyFill="1" applyAlignment="1" applyProtection="1">
      <alignment horizontal="left"/>
    </xf>
    <xf numFmtId="5" fontId="35" fillId="37" borderId="6" xfId="17" applyNumberFormat="1" applyFont="1" applyFill="1" applyBorder="1" applyProtection="1"/>
    <xf numFmtId="37" fontId="109" fillId="37" borderId="6" xfId="17" applyNumberFormat="1" applyFont="1" applyFill="1" applyBorder="1" applyAlignment="1" applyProtection="1">
      <alignment horizontal="center"/>
    </xf>
    <xf numFmtId="37" fontId="35" fillId="37" borderId="6" xfId="17" applyNumberFormat="1" applyFont="1" applyFill="1" applyBorder="1" applyAlignment="1" applyProtection="1">
      <alignment horizontal="center"/>
    </xf>
    <xf numFmtId="0" fontId="35" fillId="37" borderId="0" xfId="17" applyFont="1" applyFill="1" applyBorder="1" applyProtection="1"/>
    <xf numFmtId="0" fontId="35" fillId="37" borderId="6" xfId="17" applyFont="1" applyFill="1" applyBorder="1" applyProtection="1"/>
    <xf numFmtId="5" fontId="35" fillId="37" borderId="7" xfId="17" applyNumberFormat="1" applyFont="1" applyFill="1" applyBorder="1" applyAlignment="1" applyProtection="1">
      <alignment horizontal="center"/>
    </xf>
    <xf numFmtId="37" fontId="109" fillId="37" borderId="7" xfId="17" applyNumberFormat="1" applyFont="1" applyFill="1" applyBorder="1" applyAlignment="1" applyProtection="1">
      <alignment horizontal="center"/>
    </xf>
    <xf numFmtId="37" fontId="35" fillId="37" borderId="7" xfId="17" applyNumberFormat="1" applyFont="1" applyFill="1" applyBorder="1" applyAlignment="1" applyProtection="1">
      <alignment horizontal="center"/>
    </xf>
    <xf numFmtId="5" fontId="35" fillId="37" borderId="7" xfId="17" applyNumberFormat="1" applyFont="1" applyFill="1" applyBorder="1" applyProtection="1"/>
    <xf numFmtId="5" fontId="36" fillId="37" borderId="0" xfId="17" applyNumberFormat="1" applyFont="1" applyFill="1" applyBorder="1" applyProtection="1"/>
    <xf numFmtId="5" fontId="98" fillId="37" borderId="0" xfId="17" applyNumberFormat="1" applyFont="1" applyFill="1" applyBorder="1" applyProtection="1"/>
    <xf numFmtId="5" fontId="13" fillId="37" borderId="0" xfId="17" applyNumberFormat="1" applyFont="1" applyFill="1" applyBorder="1" applyProtection="1"/>
    <xf numFmtId="10" fontId="37" fillId="37" borderId="0" xfId="38" applyNumberFormat="1" applyFont="1" applyFill="1" applyBorder="1" applyProtection="1"/>
    <xf numFmtId="0" fontId="36" fillId="37" borderId="0" xfId="17" applyFont="1" applyFill="1" applyBorder="1" applyProtection="1"/>
    <xf numFmtId="10" fontId="37" fillId="37" borderId="0" xfId="38" applyNumberFormat="1" applyFont="1" applyFill="1" applyProtection="1"/>
    <xf numFmtId="37" fontId="13" fillId="37" borderId="0" xfId="27" applyNumberFormat="1" applyFont="1" applyFill="1" applyBorder="1"/>
    <xf numFmtId="37" fontId="36" fillId="37" borderId="0" xfId="17" applyNumberFormat="1" applyFont="1" applyFill="1" applyBorder="1" applyProtection="1"/>
    <xf numFmtId="37" fontId="98" fillId="37" borderId="0" xfId="27" applyNumberFormat="1" applyFont="1" applyFill="1" applyBorder="1"/>
    <xf numFmtId="5" fontId="36" fillId="37" borderId="1" xfId="17" applyNumberFormat="1" applyFont="1" applyFill="1" applyBorder="1" applyProtection="1"/>
    <xf numFmtId="37" fontId="13" fillId="37" borderId="1" xfId="27" applyNumberFormat="1" applyFont="1" applyFill="1" applyBorder="1"/>
    <xf numFmtId="37" fontId="36" fillId="37" borderId="50" xfId="17" applyNumberFormat="1" applyFont="1" applyFill="1" applyBorder="1" applyProtection="1"/>
    <xf numFmtId="0" fontId="36" fillId="37" borderId="1" xfId="17" applyFont="1" applyFill="1" applyBorder="1" applyProtection="1"/>
    <xf numFmtId="4" fontId="12" fillId="37" borderId="0" xfId="27" applyNumberFormat="1" applyFill="1"/>
    <xf numFmtId="37" fontId="36" fillId="37" borderId="0" xfId="17" applyNumberFormat="1" applyFont="1" applyFill="1" applyProtection="1"/>
    <xf numFmtId="0" fontId="36" fillId="37" borderId="0" xfId="17" applyFont="1" applyFill="1" applyProtection="1"/>
    <xf numFmtId="37" fontId="12" fillId="37" borderId="0" xfId="17" applyNumberFormat="1" applyFont="1" applyFill="1" applyProtection="1"/>
    <xf numFmtId="0" fontId="12" fillId="37" borderId="0" xfId="17" applyFont="1" applyFill="1" applyProtection="1"/>
    <xf numFmtId="5" fontId="36" fillId="37" borderId="6" xfId="17" applyNumberFormat="1" applyFont="1" applyFill="1" applyBorder="1" applyProtection="1"/>
    <xf numFmtId="0" fontId="36" fillId="37" borderId="6" xfId="17" applyFont="1" applyFill="1" applyBorder="1" applyProtection="1"/>
    <xf numFmtId="175" fontId="13" fillId="37" borderId="0" xfId="27" applyNumberFormat="1" applyFont="1" applyFill="1" applyBorder="1"/>
    <xf numFmtId="5" fontId="13" fillId="37" borderId="0" xfId="27" applyNumberFormat="1" applyFont="1" applyFill="1" applyBorder="1"/>
    <xf numFmtId="0" fontId="99" fillId="37" borderId="0" xfId="17" applyFont="1" applyFill="1" applyProtection="1"/>
    <xf numFmtId="5" fontId="35" fillId="37" borderId="8" xfId="17" applyNumberFormat="1" applyFont="1" applyFill="1" applyBorder="1" applyProtection="1"/>
    <xf numFmtId="0" fontId="12" fillId="37" borderId="0" xfId="17" applyFont="1" applyFill="1" applyBorder="1" applyProtection="1"/>
    <xf numFmtId="37" fontId="12" fillId="37" borderId="0" xfId="17" applyNumberFormat="1" applyFont="1" applyFill="1" applyBorder="1" applyProtection="1"/>
    <xf numFmtId="0" fontId="35" fillId="37" borderId="8" xfId="17" applyFont="1" applyFill="1" applyBorder="1" applyProtection="1"/>
    <xf numFmtId="0" fontId="88" fillId="37" borderId="0" xfId="17" applyFont="1" applyFill="1" applyProtection="1"/>
    <xf numFmtId="0" fontId="23" fillId="37" borderId="0" xfId="10" applyFont="1" applyFill="1"/>
    <xf numFmtId="0" fontId="118" fillId="37" borderId="0" xfId="10" applyFont="1" applyFill="1"/>
    <xf numFmtId="37" fontId="13" fillId="37" borderId="0" xfId="17" applyNumberFormat="1" applyFont="1" applyFill="1" applyProtection="1"/>
    <xf numFmtId="0" fontId="118" fillId="37" borderId="0" xfId="10" applyFont="1" applyFill="1" applyBorder="1" applyAlignment="1"/>
    <xf numFmtId="0" fontId="0" fillId="37" borderId="0" xfId="0" applyFill="1" applyAlignment="1"/>
    <xf numFmtId="0" fontId="23" fillId="37" borderId="0" xfId="10" applyFont="1" applyFill="1" applyBorder="1" applyAlignment="1"/>
    <xf numFmtId="0" fontId="88" fillId="37" borderId="0" xfId="11" applyFont="1" applyFill="1"/>
    <xf numFmtId="0" fontId="122" fillId="0" borderId="0" xfId="25" applyFont="1"/>
    <xf numFmtId="0" fontId="153" fillId="0" borderId="0" xfId="20" applyFont="1" applyBorder="1" applyAlignment="1">
      <alignment horizontal="center"/>
    </xf>
    <xf numFmtId="0" fontId="122" fillId="0" borderId="0" xfId="20" applyFont="1" applyBorder="1" applyAlignment="1">
      <alignment horizontal="right"/>
    </xf>
    <xf numFmtId="173" fontId="122" fillId="0" borderId="0" xfId="19" applyNumberFormat="1" applyFont="1" applyBorder="1"/>
    <xf numFmtId="0" fontId="18" fillId="0" borderId="57" xfId="21" applyNumberFormat="1" applyFont="1" applyFill="1" applyBorder="1" applyAlignment="1">
      <alignment horizontal="left"/>
    </xf>
    <xf numFmtId="0" fontId="83" fillId="0" borderId="0" xfId="16" applyFont="1" applyFill="1"/>
    <xf numFmtId="3" fontId="2" fillId="0" borderId="0" xfId="0" applyNumberFormat="1" applyFont="1" applyAlignment="1">
      <alignment horizontal="right"/>
    </xf>
    <xf numFmtId="0" fontId="26" fillId="0" borderId="0" xfId="0" applyFont="1" applyBorder="1" applyAlignment="1">
      <alignment horizontal="center"/>
    </xf>
    <xf numFmtId="0" fontId="42" fillId="0" borderId="0" xfId="0" applyFont="1" applyBorder="1" applyAlignment="1">
      <alignment horizontal="center"/>
    </xf>
    <xf numFmtId="0" fontId="2" fillId="0" borderId="0" xfId="0" applyNumberFormat="1" applyFont="1" applyAlignment="1">
      <alignment wrapText="1"/>
    </xf>
    <xf numFmtId="0" fontId="2" fillId="0" borderId="0" xfId="0" applyFont="1" applyAlignment="1">
      <alignment wrapText="1"/>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0" fontId="2" fillId="0" borderId="0" xfId="8" applyNumberFormat="1" applyFont="1" applyFill="1" applyAlignment="1">
      <alignment wrapText="1"/>
    </xf>
    <xf numFmtId="0" fontId="0" fillId="0" borderId="0" xfId="0" applyAlignment="1">
      <alignment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4" fillId="0" borderId="0" xfId="25" applyAlignment="1"/>
    <xf numFmtId="0" fontId="24" fillId="0" borderId="30" xfId="20" applyFont="1" applyBorder="1" applyAlignment="1">
      <alignment horizontal="center"/>
    </xf>
    <xf numFmtId="0" fontId="24" fillId="0" borderId="20" xfId="20" applyFont="1" applyBorder="1" applyAlignment="1">
      <alignment horizontal="center"/>
    </xf>
    <xf numFmtId="0" fontId="2" fillId="0" borderId="0" xfId="20" applyFont="1" applyAlignment="1">
      <alignment horizontal="left" wrapText="1"/>
    </xf>
    <xf numFmtId="0" fontId="12" fillId="0" borderId="0" xfId="20" applyFont="1" applyAlignment="1">
      <alignment horizontal="left" wrapText="1"/>
    </xf>
    <xf numFmtId="0" fontId="12" fillId="0" borderId="0" xfId="20" applyFont="1" applyBorder="1" applyAlignment="1">
      <alignment horizontal="left" wrapText="1"/>
    </xf>
    <xf numFmtId="0" fontId="44" fillId="0" borderId="0" xfId="25" applyFont="1" applyAlignment="1"/>
    <xf numFmtId="0" fontId="3" fillId="0" borderId="0" xfId="24" applyBorder="1" applyAlignment="1"/>
    <xf numFmtId="0" fontId="80" fillId="0" borderId="0" xfId="25" applyFont="1" applyAlignment="1">
      <alignment wrapText="1"/>
    </xf>
    <xf numFmtId="0" fontId="44"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44" fillId="0" borderId="13" xfId="25" applyBorder="1" applyAlignment="1"/>
    <xf numFmtId="0" fontId="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0" fillId="0" borderId="0" xfId="21" applyFont="1" applyAlignment="1">
      <alignment horizontal="left" wrapText="1"/>
    </xf>
    <xf numFmtId="0" fontId="2" fillId="0" borderId="0" xfId="21" applyFont="1" applyAlignment="1">
      <alignment wrapText="1"/>
    </xf>
    <xf numFmtId="0" fontId="12" fillId="0" borderId="0" xfId="21" applyFont="1" applyAlignment="1">
      <alignment wrapText="1"/>
    </xf>
    <xf numFmtId="0" fontId="124" fillId="0" borderId="0" xfId="21" applyFont="1" applyFill="1" applyAlignment="1">
      <alignment horizontal="left" wrapText="1"/>
    </xf>
    <xf numFmtId="0" fontId="0" fillId="0" borderId="17" xfId="0" applyBorder="1" applyAlignment="1">
      <alignment horizontal="center" wrapText="1"/>
    </xf>
    <xf numFmtId="0" fontId="2" fillId="0" borderId="0" xfId="26" applyFont="1" applyAlignment="1">
      <alignment wrapText="1"/>
    </xf>
    <xf numFmtId="37" fontId="17"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14" applyFont="1" applyAlignment="1" applyProtection="1">
      <alignment horizontal="left" wrapText="1"/>
    </xf>
    <xf numFmtId="37" fontId="17" fillId="0" borderId="50" xfId="14" applyNumberFormat="1" applyFont="1" applyBorder="1" applyAlignment="1" applyProtection="1">
      <alignment horizontal="center"/>
    </xf>
    <xf numFmtId="0" fontId="12" fillId="0" borderId="50" xfId="13" applyFont="1" applyBorder="1" applyAlignment="1">
      <alignment horizontal="center"/>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25" fillId="0" borderId="17" xfId="16" applyFont="1" applyBorder="1" applyAlignment="1">
      <alignment horizontal="center"/>
    </xf>
    <xf numFmtId="0" fontId="84" fillId="0" borderId="0" xfId="16" applyFont="1" applyAlignment="1">
      <alignment horizontal="left" wrapText="1"/>
    </xf>
    <xf numFmtId="0" fontId="84" fillId="0" borderId="0" xfId="16" applyFont="1" applyAlignment="1">
      <alignment wrapText="1"/>
    </xf>
    <xf numFmtId="0" fontId="80" fillId="0" borderId="0" xfId="0" applyFont="1" applyAlignment="1">
      <alignment wrapText="1"/>
    </xf>
    <xf numFmtId="0" fontId="25" fillId="0" borderId="17" xfId="16" applyFont="1" applyBorder="1" applyAlignment="1">
      <alignment horizontal="center"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20" fillId="0" borderId="0" xfId="0" applyFont="1" applyFill="1" applyAlignment="1">
      <alignment horizontal="left" wrapText="1"/>
    </xf>
    <xf numFmtId="0" fontId="0" fillId="37" borderId="49" xfId="0" applyFill="1" applyBorder="1" applyAlignment="1"/>
    <xf numFmtId="0" fontId="0" fillId="37" borderId="0" xfId="0" applyFill="1" applyBorder="1" applyAlignment="1"/>
    <xf numFmtId="0" fontId="80" fillId="0" borderId="0" xfId="0" applyNumberFormat="1" applyFont="1" applyAlignment="1">
      <alignment horizontal="left" vertical="center" wrapText="1"/>
    </xf>
    <xf numFmtId="0" fontId="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80" fillId="0" borderId="0" xfId="0" applyNumberFormat="1" applyFont="1" applyAlignment="1">
      <alignment horizontal="left" wrapText="1"/>
    </xf>
    <xf numFmtId="0" fontId="12" fillId="0" borderId="0" xfId="0" applyFont="1" applyBorder="1" applyAlignment="1">
      <alignment wrapText="1"/>
    </xf>
    <xf numFmtId="0" fontId="0" fillId="0" borderId="0" xfId="0" applyBorder="1" applyAlignment="1">
      <alignment wrapText="1"/>
    </xf>
    <xf numFmtId="0" fontId="2" fillId="0" borderId="0" xfId="0" applyFont="1" applyBorder="1" applyAlignment="1">
      <alignment wrapText="1"/>
    </xf>
    <xf numFmtId="0" fontId="14" fillId="0" borderId="0" xfId="0" applyNumberFormat="1" applyFont="1" applyAlignment="1">
      <alignment wrapText="1"/>
    </xf>
    <xf numFmtId="0" fontId="14" fillId="0" borderId="0" xfId="0" applyNumberFormat="1" applyFont="1" applyAlignment="1">
      <alignment horizontal="left" vertical="top" wrapText="1"/>
    </xf>
    <xf numFmtId="0" fontId="2" fillId="0" borderId="0" xfId="0" applyFont="1" applyBorder="1" applyAlignment="1">
      <alignment horizontal="left" vertical="top" wrapText="1"/>
    </xf>
    <xf numFmtId="0" fontId="22"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17" fillId="0" borderId="19" xfId="10" applyFont="1" applyFill="1" applyBorder="1" applyAlignment="1"/>
    <xf numFmtId="0" fontId="23" fillId="0" borderId="0" xfId="10" applyFont="1" applyFill="1" applyAlignment="1">
      <alignment horizontal="left"/>
    </xf>
    <xf numFmtId="0" fontId="23" fillId="0" borderId="0" xfId="10" applyFont="1" applyBorder="1" applyAlignment="1">
      <alignment horizontal="left"/>
    </xf>
    <xf numFmtId="0" fontId="17" fillId="0" borderId="0" xfId="10" applyFont="1" applyBorder="1" applyAlignment="1">
      <alignment horizontal="left"/>
    </xf>
    <xf numFmtId="0" fontId="25" fillId="0" borderId="0" xfId="10" applyFont="1" applyBorder="1" applyAlignment="1">
      <alignment horizontal="left"/>
    </xf>
    <xf numFmtId="0" fontId="25" fillId="0" borderId="0" xfId="10" applyFont="1" applyBorder="1" applyAlignment="1">
      <alignment horizontal="center"/>
    </xf>
    <xf numFmtId="0" fontId="25" fillId="0" borderId="0" xfId="10" applyFont="1" applyFill="1" applyBorder="1" applyAlignment="1">
      <alignment horizontal="left"/>
    </xf>
    <xf numFmtId="3" fontId="23" fillId="0" borderId="0" xfId="6" applyNumberFormat="1" applyFont="1" applyBorder="1" applyAlignment="1">
      <alignment horizontal="center"/>
    </xf>
    <xf numFmtId="0" fontId="23" fillId="0" borderId="0" xfId="10" applyFont="1" applyAlignment="1">
      <alignment horizontal="left"/>
    </xf>
    <xf numFmtId="0" fontId="54" fillId="0" borderId="0" xfId="10" applyFont="1" applyFill="1" applyBorder="1" applyAlignment="1">
      <alignment horizontal="center"/>
    </xf>
    <xf numFmtId="0" fontId="17" fillId="0" borderId="0" xfId="10" applyFont="1" applyFill="1" applyBorder="1" applyAlignment="1">
      <alignment horizontal="left"/>
    </xf>
    <xf numFmtId="3" fontId="25" fillId="0" borderId="0" xfId="10" applyNumberFormat="1" applyFont="1" applyFill="1" applyAlignment="1">
      <alignment horizontal="center"/>
    </xf>
    <xf numFmtId="0" fontId="23" fillId="0" borderId="0" xfId="10" applyFont="1" applyFill="1" applyBorder="1" applyAlignment="1">
      <alignment horizontal="left"/>
    </xf>
    <xf numFmtId="0" fontId="79"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94"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FF"/>
      <color rgb="FFFFFFCC"/>
      <color rgb="FFFFFF99"/>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2019
</a:t>
            </a:r>
          </a:p>
        </c:rich>
      </c:tx>
      <c:layout>
        <c:manualLayout>
          <c:xMode val="edge"/>
          <c:yMode val="edge"/>
          <c:x val="0.19364617595268938"/>
          <c:y val="3.152359972016731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327"/>
          <c:w val="0.47503817239370238"/>
          <c:h val="0.21891437284026943"/>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647A-452A-B18E-897E0CE96462}"/>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40%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A-452A-B18E-897E0CE96462}"/>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A-452A-B18E-897E0CE96462}"/>
                </c:ext>
              </c:extLst>
            </c:dLbl>
            <c:dLbl>
              <c:idx val="2"/>
              <c:layout>
                <c:manualLayout>
                  <c:x val="-0.113501245770607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20553037000</c:v>
                </c:pt>
                <c:pt idx="1">
                  <c:v>822241000</c:v>
                </c:pt>
                <c:pt idx="2" formatCode="[$$-409]#,##0">
                  <c:v>914057000</c:v>
                </c:pt>
                <c:pt idx="3">
                  <c:v>28403204000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Retail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891"/>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'Table 4.1'!$O$10:$O$19</c:f>
              <c:numCache>
                <c:formatCode>"$"#,##0.00_);\("$"#,##0.00\)</c:formatCode>
                <c:ptCount val="10"/>
                <c:pt idx="0">
                  <c:v>4.7622609999999996</c:v>
                </c:pt>
                <c:pt idx="1">
                  <c:v>4.7039400000000002</c:v>
                </c:pt>
                <c:pt idx="2">
                  <c:v>4.8911930000000003</c:v>
                </c:pt>
                <c:pt idx="3">
                  <c:v>5.052117</c:v>
                </c:pt>
                <c:pt idx="4">
                  <c:v>5.5846590000000003</c:v>
                </c:pt>
                <c:pt idx="5">
                  <c:v>6.0011830000000002</c:v>
                </c:pt>
                <c:pt idx="6">
                  <c:v>6.1022040000000004</c:v>
                </c:pt>
                <c:pt idx="7">
                  <c:v>6.239509</c:v>
                </c:pt>
                <c:pt idx="8">
                  <c:v>6.4091389999999997</c:v>
                </c:pt>
                <c:pt idx="9">
                  <c:v>6.6669650000000003</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150"/>
        <c:shape val="box"/>
        <c:axId val="80824960"/>
        <c:axId val="80831232"/>
        <c:axId val="0"/>
      </c:bar3DChart>
      <c:catAx>
        <c:axId val="8082496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1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31232"/>
        <c:crosses val="autoZero"/>
        <c:auto val="1"/>
        <c:lblAlgn val="ctr"/>
        <c:lblOffset val="100"/>
        <c:tickLblSkip val="1"/>
        <c:tickMarkSkip val="1"/>
        <c:noMultiLvlLbl val="0"/>
      </c:catAx>
      <c:valAx>
        <c:axId val="80831232"/>
        <c:scaling>
          <c:orientation val="minMax"/>
          <c:min val="2"/>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6.0884056159646822E-2"/>
              <c:y val="0.41924567740888058"/>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24960"/>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2015</c:v>
                </c:pt>
                <c:pt idx="1">
                  <c:v>2016</c:v>
                </c:pt>
                <c:pt idx="2">
                  <c:v>2017</c:v>
                </c:pt>
                <c:pt idx="3">
                  <c:v>2018</c:v>
                </c:pt>
                <c:pt idx="4">
                  <c:v>2019</c:v>
                </c:pt>
              </c:numCache>
            </c:numRef>
          </c:cat>
          <c:val>
            <c:numRef>
              <c:f>'Tables 5.3-5.4'!$B$37:$B$41</c:f>
              <c:numCache>
                <c:formatCode>#,##0</c:formatCode>
                <c:ptCount val="5"/>
                <c:pt idx="0" formatCode="&quot;$&quot;#,##0">
                  <c:v>22539000</c:v>
                </c:pt>
                <c:pt idx="1">
                  <c:v>21142000</c:v>
                </c:pt>
                <c:pt idx="2">
                  <c:v>23068000</c:v>
                </c:pt>
                <c:pt idx="3">
                  <c:v>23724800</c:v>
                </c:pt>
                <c:pt idx="4">
                  <c:v>29641360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150"/>
        <c:shape val="box"/>
        <c:axId val="86595840"/>
        <c:axId val="86606208"/>
        <c:axId val="0"/>
      </c:bar3DChart>
      <c:catAx>
        <c:axId val="8659584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74"/>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tickLblSkip val="1"/>
        <c:tickMarkSkip val="1"/>
        <c:noMultiLvlLbl val="0"/>
      </c:catAx>
      <c:valAx>
        <c:axId val="86606208"/>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97"/>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'Rev.Exp.'!$I$29</c:f>
              <c:strCache>
                <c:ptCount val="1"/>
                <c:pt idx="0">
                  <c:v>General Fund</c:v>
                </c:pt>
              </c:strCache>
            </c:strRef>
          </c:tx>
          <c:spPr>
            <a:solidFill>
              <a:srgbClr val="9999FF"/>
            </a:solidFill>
            <a:ln w="12700">
              <a:solidFill>
                <a:srgbClr val="000000"/>
              </a:solidFill>
              <a:prstDash val="solid"/>
            </a:ln>
          </c:spPr>
          <c:invertIfNegative val="0"/>
          <c:cat>
            <c:numRef>
              <c:f>'Rev.Exp.'!$H$31:$H$39</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'Rev.Exp.'!$I$31:$I$39</c:f>
              <c:numCache>
                <c:formatCode>0.00</c:formatCode>
                <c:ptCount val="9"/>
                <c:pt idx="0">
                  <c:v>15.378508</c:v>
                </c:pt>
                <c:pt idx="1">
                  <c:v>16.181951000000002</c:v>
                </c:pt>
                <c:pt idx="2">
                  <c:v>16.791968000000001</c:v>
                </c:pt>
                <c:pt idx="3">
                  <c:v>16.519642999999999</c:v>
                </c:pt>
                <c:pt idx="4">
                  <c:v>17.856570999999999</c:v>
                </c:pt>
                <c:pt idx="5">
                  <c:v>18.170459999999999</c:v>
                </c:pt>
                <c:pt idx="6">
                  <c:v>18.839827</c:v>
                </c:pt>
                <c:pt idx="7">
                  <c:v>20.02402</c:v>
                </c:pt>
                <c:pt idx="8">
                  <c:v>21.467093999999999</c:v>
                </c:pt>
              </c:numCache>
            </c:numRef>
          </c:val>
          <c:extLst>
            <c:ext xmlns:c16="http://schemas.microsoft.com/office/drawing/2014/chart" uri="{C3380CC4-5D6E-409C-BE32-E72D297353CC}">
              <c16:uniqueId val="{00000000-E84D-47E1-A68D-F21671D2B5FA}"/>
            </c:ext>
          </c:extLst>
        </c:ser>
        <c:ser>
          <c:idx val="1"/>
          <c:order val="1"/>
          <c:tx>
            <c:strRef>
              <c:f>'Rev.Exp.'!$J$29</c:f>
              <c:strCache>
                <c:ptCount val="1"/>
                <c:pt idx="0">
                  <c:v>Non-General Fund </c:v>
                </c:pt>
              </c:strCache>
            </c:strRef>
          </c:tx>
          <c:spPr>
            <a:solidFill>
              <a:srgbClr val="993366"/>
            </a:solidFill>
            <a:ln w="12700">
              <a:solidFill>
                <a:srgbClr val="000000"/>
              </a:solidFill>
              <a:prstDash val="solid"/>
            </a:ln>
          </c:spPr>
          <c:invertIfNegative val="0"/>
          <c:cat>
            <c:numRef>
              <c:f>'Rev.Exp.'!$H$31:$H$39</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'Rev.Exp.'!$J$31:$J$39</c:f>
              <c:numCache>
                <c:formatCode>0.00</c:formatCode>
                <c:ptCount val="9"/>
                <c:pt idx="0">
                  <c:v>22.960031000000001</c:v>
                </c:pt>
                <c:pt idx="1">
                  <c:v>22.802582000000001</c:v>
                </c:pt>
                <c:pt idx="2">
                  <c:v>23.161975000000002</c:v>
                </c:pt>
                <c:pt idx="3">
                  <c:v>24.275392</c:v>
                </c:pt>
                <c:pt idx="4">
                  <c:v>24.805219000000001</c:v>
                </c:pt>
                <c:pt idx="5">
                  <c:v>25.279826</c:v>
                </c:pt>
                <c:pt idx="6">
                  <c:v>26.073523000000002</c:v>
                </c:pt>
                <c:pt idx="7">
                  <c:v>27.608806000000001</c:v>
                </c:pt>
                <c:pt idx="8">
                  <c:v>29.225445000000001</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150"/>
        <c:shape val="box"/>
        <c:axId val="160050560"/>
        <c:axId val="73057408"/>
        <c:axId val="0"/>
      </c:bar3DChart>
      <c:catAx>
        <c:axId val="160050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tickLblSkip val="1"/>
        <c:tickMarkSkip val="1"/>
        <c:noMultiLvlLbl val="0"/>
      </c:catAx>
      <c:valAx>
        <c:axId val="730574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3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valAx>
      <c:spPr>
        <a:noFill/>
        <a:ln w="25400">
          <a:noFill/>
        </a:ln>
      </c:spPr>
    </c:plotArea>
    <c:legend>
      <c:legendPos val="b"/>
      <c:layout>
        <c:manualLayout>
          <c:xMode val="edge"/>
          <c:yMode val="edge"/>
          <c:x val="0.21195767260158938"/>
          <c:y val="0.90728747257382281"/>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2019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864"/>
          <c:w val="0.50243922384687179"/>
          <c:h val="0.247485274172309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DD4-4E20-96B6-371490AA8BF6}"/>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Corporate Income Tax </c:v>
                </c:pt>
                <c:pt idx="3">
                  <c:v>Other</c:v>
                </c:pt>
              </c:strCache>
            </c:strRef>
          </c:cat>
          <c:val>
            <c:numRef>
              <c:f>'By Account'!$N$29:$N$32</c:f>
              <c:numCache>
                <c:formatCode>#,##0</c:formatCode>
                <c:ptCount val="4"/>
                <c:pt idx="0">
                  <c:v>3580355000</c:v>
                </c:pt>
                <c:pt idx="1">
                  <c:v>15226471000</c:v>
                </c:pt>
                <c:pt idx="2">
                  <c:v>943391000</c:v>
                </c:pt>
                <c:pt idx="3">
                  <c:v>1625061000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Types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729"/>
          <c:y val="0.19825734424113794"/>
          <c:w val="0.76623437360045465"/>
          <c:h val="0.60784394553054089"/>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2013</c:v>
                </c:pt>
                <c:pt idx="1">
                  <c:v>2014</c:v>
                </c:pt>
                <c:pt idx="2">
                  <c:v>2015</c:v>
                </c:pt>
                <c:pt idx="3">
                  <c:v>2016</c:v>
                </c:pt>
                <c:pt idx="4">
                  <c:v>2017</c:v>
                </c:pt>
                <c:pt idx="5">
                  <c:v>2018</c:v>
                </c:pt>
                <c:pt idx="6">
                  <c:v>2019</c:v>
                </c:pt>
              </c:numCache>
            </c:numRef>
          </c:cat>
          <c:val>
            <c:numRef>
              <c:f>'By Account'!$M$3:$S$3</c:f>
              <c:numCache>
                <c:formatCode>0.00</c:formatCode>
                <c:ptCount val="7"/>
                <c:pt idx="0">
                  <c:v>11.339964999999999</c:v>
                </c:pt>
                <c:pt idx="1">
                  <c:v>11.253348000000001</c:v>
                </c:pt>
                <c:pt idx="2">
                  <c:v>12.328675</c:v>
                </c:pt>
                <c:pt idx="3">
                  <c:v>12.555624</c:v>
                </c:pt>
                <c:pt idx="4">
                  <c:v>13.052887</c:v>
                </c:pt>
                <c:pt idx="5">
                  <c:v>14.105765999999999</c:v>
                </c:pt>
                <c:pt idx="6">
                  <c:v>15.226471</c:v>
                </c:pt>
              </c:numCache>
            </c:numRef>
          </c:val>
          <c:extLst>
            <c:ext xmlns:c16="http://schemas.microsoft.com/office/drawing/2014/chart" uri="{C3380CC4-5D6E-409C-BE32-E72D297353CC}">
              <c16:uniqueId val="{00000000-203F-4211-864B-C69215DCA9F6}"/>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2013</c:v>
                </c:pt>
                <c:pt idx="1">
                  <c:v>2014</c:v>
                </c:pt>
                <c:pt idx="2">
                  <c:v>2015</c:v>
                </c:pt>
                <c:pt idx="3">
                  <c:v>2016</c:v>
                </c:pt>
                <c:pt idx="4">
                  <c:v>2017</c:v>
                </c:pt>
                <c:pt idx="5">
                  <c:v>2018</c:v>
                </c:pt>
                <c:pt idx="6">
                  <c:v>2019</c:v>
                </c:pt>
              </c:numCache>
            </c:numRef>
          </c:cat>
          <c:val>
            <c:numRef>
              <c:f>'By Account'!$M$4:$S$4</c:f>
              <c:numCache>
                <c:formatCode>0.00</c:formatCode>
                <c:ptCount val="7"/>
                <c:pt idx="0">
                  <c:v>3.2197979999999999</c:v>
                </c:pt>
                <c:pt idx="1">
                  <c:v>3.0664560000000001</c:v>
                </c:pt>
                <c:pt idx="2">
                  <c:v>3.2354440000000002</c:v>
                </c:pt>
                <c:pt idx="3">
                  <c:v>3.2958530000000001</c:v>
                </c:pt>
                <c:pt idx="4">
                  <c:v>3.3545609999999999</c:v>
                </c:pt>
                <c:pt idx="5">
                  <c:v>3.4582489999999999</c:v>
                </c:pt>
                <c:pt idx="6">
                  <c:v>3.580355</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150"/>
        <c:shape val="box"/>
        <c:axId val="74217344"/>
        <c:axId val="74218880"/>
        <c:axId val="0"/>
      </c:bar3DChart>
      <c:catAx>
        <c:axId val="74217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tickLblSkip val="1"/>
        <c:tickMarkSkip val="1"/>
        <c:noMultiLvlLbl val="0"/>
      </c:catAx>
      <c:valAx>
        <c:axId val="74218880"/>
        <c:scaling>
          <c:orientation val="minMax"/>
          <c:max val="16"/>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majorUnit val="2"/>
        <c:minorUnit val="2"/>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3045"/>
          <c:y val="3.1609215514730817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'Table 1.1'!$AB$11:$AB$23</c:f>
              <c:numCache>
                <c:formatCode>#,##0.00</c:formatCode>
                <c:ptCount val="13"/>
                <c:pt idx="0">
                  <c:v>8.41</c:v>
                </c:pt>
                <c:pt idx="1">
                  <c:v>9.1300000000000008</c:v>
                </c:pt>
                <c:pt idx="2">
                  <c:v>9.6</c:v>
                </c:pt>
                <c:pt idx="3">
                  <c:v>9.1999999999999993</c:v>
                </c:pt>
                <c:pt idx="4">
                  <c:v>8.84</c:v>
                </c:pt>
                <c:pt idx="5">
                  <c:v>9.5399999999999991</c:v>
                </c:pt>
                <c:pt idx="6">
                  <c:v>9.85</c:v>
                </c:pt>
                <c:pt idx="7">
                  <c:v>10.53</c:v>
                </c:pt>
                <c:pt idx="8">
                  <c:v>10.59</c:v>
                </c:pt>
                <c:pt idx="9">
                  <c:v>11.62</c:v>
                </c:pt>
                <c:pt idx="10">
                  <c:v>12.071058964000001</c:v>
                </c:pt>
                <c:pt idx="11">
                  <c:v>11.800977144559999</c:v>
                </c:pt>
                <c:pt idx="12">
                  <c:v>12.34241824127</c:v>
                </c:pt>
              </c:numCache>
            </c:numRef>
          </c:val>
          <c:extLst>
            <c:ext xmlns:c16="http://schemas.microsoft.com/office/drawing/2014/chart" uri="{C3380CC4-5D6E-409C-BE32-E72D297353CC}">
              <c16:uniqueId val="{00000000-5B0A-4B50-99F0-A729BF1F274C}"/>
            </c:ext>
          </c:extLst>
        </c:ser>
        <c:dLbls>
          <c:showLegendKey val="0"/>
          <c:showVal val="0"/>
          <c:showCatName val="0"/>
          <c:showSerName val="0"/>
          <c:showPercent val="0"/>
          <c:showBubbleSize val="0"/>
        </c:dLbls>
        <c:gapWidth val="150"/>
        <c:shape val="box"/>
        <c:axId val="75302016"/>
        <c:axId val="75303936"/>
        <c:axId val="0"/>
      </c:bar3D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9384895981455618"/>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tickLblSkip val="2"/>
        <c:tickMarkSkip val="1"/>
        <c:noMultiLvlLbl val="0"/>
      </c:catAx>
      <c:valAx>
        <c:axId val="75303936"/>
        <c:scaling>
          <c:orientation val="minMax"/>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78"/>
          <c:y val="0.334532814782678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0"/>
            <c:bubble3D val="0"/>
            <c:explosion val="12"/>
            <c:extLst>
              <c:ext xmlns:c16="http://schemas.microsoft.com/office/drawing/2014/chart" uri="{C3380CC4-5D6E-409C-BE32-E72D297353CC}">
                <c16:uniqueId val="{00000000-7543-4E3F-8300-1AAB9C1902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543-4E3F-8300-1AAB9C1902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543-4E3F-8300-1AAB9C190235}"/>
              </c:ext>
            </c:extLst>
          </c:dPt>
          <c:dLbls>
            <c:dLbl>
              <c:idx val="1"/>
              <c:tx>
                <c:rich>
                  <a:bodyPr/>
                  <a:lstStyle/>
                  <a:p>
                    <a:pPr>
                      <a:defRPr sz="1100" b="0" i="0" u="none" strike="noStrike" baseline="0">
                        <a:solidFill>
                          <a:srgbClr val="000000"/>
                        </a:solidFill>
                        <a:latin typeface="Arial"/>
                        <a:ea typeface="Arial"/>
                        <a:cs typeface="Arial"/>
                      </a:defRPr>
                    </a:pPr>
                    <a:r>
                      <a:rPr lang="en-US"/>
                      <a:t>Married Filing Separately</a:t>
                    </a:r>
                    <a:r>
                      <a:rPr lang="en-US" baseline="0"/>
                      <a:t> </a:t>
                    </a:r>
                    <a:r>
                      <a:rPr lang="en-US"/>
                      <a:t>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43-4E3F-8300-1AAB9C190235}"/>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Married Filing Separate</c:v>
                </c:pt>
                <c:pt idx="2">
                  <c:v>Married Filing Joint</c:v>
                </c:pt>
              </c:strCache>
            </c:strRef>
          </c:cat>
          <c:val>
            <c:numRef>
              <c:f>'Table 1.3'!$AC$19:$AC$21</c:f>
              <c:numCache>
                <c:formatCode>#,##0</c:formatCode>
                <c:ptCount val="3"/>
                <c:pt idx="0">
                  <c:v>2280339</c:v>
                </c:pt>
                <c:pt idx="1">
                  <c:v>155102</c:v>
                </c:pt>
                <c:pt idx="2">
                  <c:v>1482318</c:v>
                </c:pt>
              </c:numCache>
            </c:numRef>
          </c:val>
          <c:extLst>
            <c:ext xmlns:c16="http://schemas.microsoft.com/office/drawing/2014/chart" uri="{C3380CC4-5D6E-409C-BE32-E72D297353CC}">
              <c16:uniqueId val="{00000003-7543-4E3F-8300-1AAB9C19023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98"/>
          <c:y val="0.28668977811924612"/>
          <c:w val="0.55647908235460064"/>
          <c:h val="0.45392548202210381"/>
        </c:manualLayout>
      </c:layout>
      <c:pie3DChart>
        <c:varyColors val="1"/>
        <c:ser>
          <c:idx val="0"/>
          <c:order val="0"/>
          <c:spPr>
            <a:solidFill>
              <a:srgbClr val="9999FF"/>
            </a:solidFill>
            <a:ln w="12700">
              <a:solidFill>
                <a:srgbClr val="000000"/>
              </a:solidFill>
              <a:prstDash val="solid"/>
            </a:ln>
          </c:spPr>
          <c:explosion val="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9D5-47EF-8745-FC6DC8CE991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9D5-47EF-8745-FC6DC8CE991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59D5-47EF-8745-FC6DC8CE9916}"/>
              </c:ext>
            </c:extLst>
          </c:dPt>
          <c:dLbls>
            <c:dLbl>
              <c:idx val="0"/>
              <c:layout>
                <c:manualLayout>
                  <c:x val="-6.8802384382657789E-2"/>
                  <c:y val="-9.1021155929984027E-2"/>
                </c:manualLayout>
              </c:layout>
              <c:tx>
                <c:rich>
                  <a:bodyPr/>
                  <a:lstStyle/>
                  <a:p>
                    <a:r>
                      <a:rPr lang="en-US"/>
                      <a:t>Age
10.8%</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D5-47EF-8745-FC6DC8CE9916}"/>
                </c:ext>
              </c:extLst>
            </c:dLbl>
            <c:dLbl>
              <c:idx val="1"/>
              <c:tx>
                <c:rich>
                  <a:bodyPr/>
                  <a:lstStyle/>
                  <a:p>
                    <a:pPr>
                      <a:defRPr sz="1050" b="0" i="0" u="none" strike="noStrike" baseline="0">
                        <a:solidFill>
                          <a:srgbClr val="000000"/>
                        </a:solidFill>
                        <a:latin typeface="Arial"/>
                        <a:ea typeface="Arial"/>
                        <a:cs typeface="Arial"/>
                      </a:defRPr>
                    </a:pPr>
                    <a:r>
                      <a:rPr lang="en-US"/>
                      <a:t>Blindness
0.1%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5-47EF-8745-FC6DC8CE9916}"/>
                </c:ext>
              </c:extLst>
            </c:dLbl>
            <c:dLbl>
              <c:idx val="2"/>
              <c:tx>
                <c:rich>
                  <a:bodyPr/>
                  <a:lstStyle/>
                  <a:p>
                    <a:r>
                      <a:rPr lang="en-US"/>
                      <a:t>Personal
62.5%</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D5-47EF-8745-FC6DC8CE9916}"/>
                </c:ext>
              </c:extLst>
            </c:dLbl>
            <c:dLbl>
              <c:idx val="3"/>
              <c:tx>
                <c:rich>
                  <a:bodyPr/>
                  <a:lstStyle/>
                  <a:p>
                    <a:r>
                      <a:rPr lang="en-US"/>
                      <a:t>Dependent
26.6%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D5-47EF-8745-FC6DC8CE9916}"/>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932456</c:v>
                </c:pt>
                <c:pt idx="1">
                  <c:v>8996</c:v>
                </c:pt>
                <c:pt idx="2">
                  <c:v>5412829</c:v>
                </c:pt>
                <c:pt idx="3">
                  <c:v>2302402</c:v>
                </c:pt>
              </c:numCache>
            </c:numRef>
          </c:val>
          <c:extLst>
            <c:ext xmlns:c16="http://schemas.microsoft.com/office/drawing/2014/chart" uri="{C3380CC4-5D6E-409C-BE32-E72D297353CC}">
              <c16:uniqueId val="{00000004-59D5-47EF-8745-FC6DC8CE991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287"/>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1.8-1.9'!$C$30</c:f>
              <c:strCache>
                <c:ptCount val="1"/>
                <c:pt idx="0">
                  <c:v>Total</c:v>
                </c:pt>
              </c:strCache>
            </c:strRef>
          </c:tx>
          <c:spPr>
            <a:solidFill>
              <a:srgbClr val="993366"/>
            </a:solidFill>
            <a:ln w="12700">
              <a:solidFill>
                <a:srgbClr val="000000"/>
              </a:solidFill>
              <a:prstDash val="solid"/>
            </a:ln>
          </c:spPr>
          <c:invertIfNegative val="0"/>
          <c:cat>
            <c:numRef>
              <c:f>'Table 1.8-1.9'!$R$31:$R$40</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'Table 1.8-1.9'!$S$31:$S$40</c:f>
              <c:numCache>
                <c:formatCode>"$"#,##0.0</c:formatCode>
                <c:ptCount val="10"/>
                <c:pt idx="0">
                  <c:v>16.366547060000002</c:v>
                </c:pt>
                <c:pt idx="1">
                  <c:v>17.87642293</c:v>
                </c:pt>
                <c:pt idx="2">
                  <c:v>18.578293819999999</c:v>
                </c:pt>
                <c:pt idx="3">
                  <c:v>18.10492331</c:v>
                </c:pt>
                <c:pt idx="4">
                  <c:v>17.368776620000002</c:v>
                </c:pt>
                <c:pt idx="5">
                  <c:v>18.211926469999998</c:v>
                </c:pt>
                <c:pt idx="6">
                  <c:v>19.469019920000001</c:v>
                </c:pt>
                <c:pt idx="7">
                  <c:v>19.206043659999999</c:v>
                </c:pt>
                <c:pt idx="8">
                  <c:v>16.359793289999999</c:v>
                </c:pt>
                <c:pt idx="9">
                  <c:v>17.431562339999999</c:v>
                </c:pt>
              </c:numCache>
            </c:numRef>
          </c:val>
          <c:extLst>
            <c:ext xmlns:c16="http://schemas.microsoft.com/office/drawing/2014/chart" uri="{C3380CC4-5D6E-409C-BE32-E72D297353CC}">
              <c16:uniqueId val="{00000000-EC43-4900-AF0D-DFB012F25AAC}"/>
            </c:ext>
          </c:extLst>
        </c:ser>
        <c:dLbls>
          <c:showLegendKey val="0"/>
          <c:showVal val="0"/>
          <c:showCatName val="0"/>
          <c:showSerName val="0"/>
          <c:showPercent val="0"/>
          <c:showBubbleSize val="0"/>
        </c:dLbls>
        <c:gapWidth val="150"/>
        <c:shape val="box"/>
        <c:axId val="80388096"/>
        <c:axId val="80390016"/>
        <c:axId val="0"/>
      </c:bar3D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493"/>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At val="10"/>
        <c:auto val="1"/>
        <c:lblAlgn val="ctr"/>
        <c:lblOffset val="100"/>
        <c:tickLblSkip val="1"/>
        <c:tickMarkSkip val="1"/>
        <c:noMultiLvlLbl val="0"/>
      </c:catAx>
      <c:valAx>
        <c:axId val="80390016"/>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986"/>
          <c:h val="0.63500135650929812"/>
        </c:manualLayout>
      </c:layout>
      <c:bar3DChart>
        <c:barDir val="col"/>
        <c:grouping val="stacked"/>
        <c:varyColors val="0"/>
        <c:ser>
          <c:idx val="0"/>
          <c:order val="0"/>
          <c:tx>
            <c:strRef>
              <c:f>'Table 2.1'!$D$4</c:f>
              <c:strCache>
                <c:ptCount val="1"/>
                <c:pt idx="0">
                  <c:v>Amount</c:v>
                </c:pt>
              </c:strCache>
            </c:strRef>
          </c:tx>
          <c:spPr>
            <a:solidFill>
              <a:srgbClr val="9999FF"/>
            </a:solidFill>
            <a:ln w="12700">
              <a:solidFill>
                <a:srgbClr val="000000"/>
              </a:solidFill>
              <a:prstDash val="solid"/>
            </a:ln>
          </c:spPr>
          <c:invertIfNegative val="0"/>
          <c:cat>
            <c:numRef>
              <c:f>'Table 2.1'!$A$5:$A$15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 2.1'!$D$5:$D$15</c:f>
              <c:numCache>
                <c:formatCode>#,##0</c:formatCode>
                <c:ptCount val="11"/>
                <c:pt idx="0" formatCode="&quot;$&quot;#,##0">
                  <c:v>648032537</c:v>
                </c:pt>
                <c:pt idx="1">
                  <c:v>806472760</c:v>
                </c:pt>
                <c:pt idx="2">
                  <c:v>822258802.83999991</c:v>
                </c:pt>
                <c:pt idx="3">
                  <c:v>859922839.54999995</c:v>
                </c:pt>
                <c:pt idx="4">
                  <c:v>796728154.4000001</c:v>
                </c:pt>
                <c:pt idx="5">
                  <c:v>757490742.09000015</c:v>
                </c:pt>
                <c:pt idx="6">
                  <c:v>831906887.15999985</c:v>
                </c:pt>
                <c:pt idx="7">
                  <c:v>764948013.7700001</c:v>
                </c:pt>
                <c:pt idx="8">
                  <c:v>826960822.31000006</c:v>
                </c:pt>
                <c:pt idx="9">
                  <c:v>861897138.17999983</c:v>
                </c:pt>
                <c:pt idx="10">
                  <c:v>943390660.94999993</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150"/>
        <c:shape val="box"/>
        <c:axId val="80448512"/>
        <c:axId val="80454784"/>
        <c:axId val="0"/>
      </c:bar3D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54784"/>
        <c:crosses val="autoZero"/>
        <c:auto val="1"/>
        <c:lblAlgn val="ctr"/>
        <c:lblOffset val="100"/>
        <c:tickLblSkip val="1"/>
        <c:tickMarkSkip val="1"/>
        <c:noMultiLvlLbl val="0"/>
      </c:catAx>
      <c:valAx>
        <c:axId val="804547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68"/>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108585</xdr:colOff>
      <xdr:row>25</xdr:row>
      <xdr:rowOff>59055</xdr:rowOff>
    </xdr:from>
    <xdr:to>
      <xdr:col>11</xdr:col>
      <xdr:colOff>238125</xdr:colOff>
      <xdr:row>47</xdr:row>
      <xdr:rowOff>160655</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83820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2" name="Line 1"/>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3" name="Line 2"/>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4" name="Line 3"/>
        <xdr:cNvSpPr>
          <a:spLocks noChangeShapeType="1"/>
        </xdr:cNvSpPr>
      </xdr:nvSpPr>
      <xdr:spPr bwMode="auto">
        <a:xfrm flipH="1">
          <a:off x="16693515" y="28515945"/>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5" name="Line 4"/>
        <xdr:cNvSpPr>
          <a:spLocks noChangeShapeType="1"/>
        </xdr:cNvSpPr>
      </xdr:nvSpPr>
      <xdr:spPr bwMode="auto">
        <a:xfrm flipH="1">
          <a:off x="16693515" y="28984575"/>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19</xdr:row>
      <xdr:rowOff>114300</xdr:rowOff>
    </xdr:from>
    <xdr:to>
      <xdr:col>9</xdr:col>
      <xdr:colOff>283845</xdr:colOff>
      <xdr:row>38</xdr:row>
      <xdr:rowOff>173355</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xdr:colOff>
      <xdr:row>0</xdr:row>
      <xdr:rowOff>0</xdr:rowOff>
    </xdr:from>
    <xdr:to>
      <xdr:col>9</xdr:col>
      <xdr:colOff>329565</xdr:colOff>
      <xdr:row>17</xdr:row>
      <xdr:rowOff>3810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161926</xdr:colOff>
      <xdr:row>35</xdr:row>
      <xdr:rowOff>160020</xdr:rowOff>
    </xdr:from>
    <xdr:to>
      <xdr:col>6</xdr:col>
      <xdr:colOff>1</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36195</xdr:colOff>
      <xdr:row>34</xdr:row>
      <xdr:rowOff>127635</xdr:rowOff>
    </xdr:from>
    <xdr:to>
      <xdr:col>7</xdr:col>
      <xdr:colOff>409575</xdr:colOff>
      <xdr:row>48</xdr:row>
      <xdr:rowOff>19050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25</xdr:row>
      <xdr:rowOff>129540</xdr:rowOff>
    </xdr:from>
    <xdr:to>
      <xdr:col>12</xdr:col>
      <xdr:colOff>746760</xdr:colOff>
      <xdr:row>40</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152400</xdr:rowOff>
    </xdr:from>
    <xdr:to>
      <xdr:col>4</xdr:col>
      <xdr:colOff>30480</xdr:colOff>
      <xdr:row>36</xdr:row>
      <xdr:rowOff>152400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33</xdr:row>
      <xdr:rowOff>144780</xdr:rowOff>
    </xdr:from>
    <xdr:to>
      <xdr:col>7</xdr:col>
      <xdr:colOff>548640</xdr:colOff>
      <xdr:row>49</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931"/>
      <c r="B1" s="139"/>
      <c r="C1" s="139"/>
      <c r="D1" s="139"/>
      <c r="E1" s="139"/>
      <c r="F1" s="139"/>
      <c r="G1" s="139"/>
      <c r="H1" s="139"/>
    </row>
    <row r="2" spans="1:8" ht="15">
      <c r="A2" s="139"/>
      <c r="B2" s="139"/>
      <c r="C2" s="139"/>
      <c r="D2" s="139"/>
      <c r="E2" s="139"/>
      <c r="F2" s="139"/>
      <c r="G2" s="139"/>
      <c r="H2" s="139"/>
    </row>
    <row r="3" spans="1:8" ht="15">
      <c r="A3" s="139"/>
      <c r="B3" s="139"/>
      <c r="C3" s="139"/>
      <c r="D3" s="139"/>
      <c r="E3" s="139"/>
      <c r="F3" s="139"/>
      <c r="G3" s="139"/>
      <c r="H3" s="139"/>
    </row>
    <row r="4" spans="1:8" ht="15">
      <c r="A4" s="139"/>
      <c r="B4" s="139"/>
      <c r="C4" s="139"/>
      <c r="D4" s="139"/>
      <c r="E4" s="139"/>
      <c r="F4" s="139"/>
      <c r="G4" s="139"/>
      <c r="H4" s="139"/>
    </row>
    <row r="5" spans="1:8" ht="20.25">
      <c r="A5" s="1321" t="s">
        <v>1198</v>
      </c>
      <c r="B5" s="1321"/>
      <c r="C5" s="1321"/>
      <c r="D5" s="1321"/>
      <c r="E5" s="1321"/>
      <c r="F5" s="1321"/>
      <c r="G5" s="1321"/>
      <c r="H5" s="1321"/>
    </row>
    <row r="6" spans="1:8" ht="20.25">
      <c r="A6" s="140"/>
      <c r="B6" s="141"/>
      <c r="C6" s="141"/>
      <c r="D6" s="141"/>
      <c r="E6" s="141"/>
      <c r="F6" s="141"/>
      <c r="G6" s="141"/>
      <c r="H6" s="141"/>
    </row>
    <row r="7" spans="1:8" ht="20.25">
      <c r="A7" s="1321" t="s">
        <v>333</v>
      </c>
      <c r="B7" s="1321"/>
      <c r="C7" s="1321"/>
      <c r="D7" s="1321"/>
      <c r="E7" s="1321"/>
      <c r="F7" s="1321"/>
      <c r="G7" s="1321"/>
      <c r="H7" s="1321"/>
    </row>
    <row r="8" spans="1:8" ht="20.25">
      <c r="A8" s="140"/>
      <c r="B8" s="141"/>
      <c r="C8" s="141"/>
      <c r="D8" s="141"/>
      <c r="E8" s="141"/>
      <c r="F8" s="141"/>
      <c r="G8" s="141"/>
      <c r="H8" s="141"/>
    </row>
    <row r="9" spans="1:8" ht="20.25">
      <c r="A9" s="1321" t="s">
        <v>1065</v>
      </c>
      <c r="B9" s="1321"/>
      <c r="C9" s="1321"/>
      <c r="D9" s="1321"/>
      <c r="E9" s="1321"/>
      <c r="F9" s="1321"/>
      <c r="G9" s="1321"/>
      <c r="H9" s="1321"/>
    </row>
    <row r="10" spans="1:8" ht="15.75">
      <c r="A10" s="142"/>
      <c r="B10" s="143"/>
      <c r="C10" s="143"/>
      <c r="D10" s="143"/>
      <c r="E10" s="143"/>
      <c r="F10" s="143"/>
      <c r="G10" s="143"/>
      <c r="H10" s="143"/>
    </row>
    <row r="11" spans="1:8" ht="15.75">
      <c r="A11" s="142"/>
      <c r="B11" s="143"/>
      <c r="C11" s="143"/>
      <c r="D11" s="143"/>
      <c r="E11" s="143"/>
      <c r="F11" s="143"/>
      <c r="G11" s="143"/>
      <c r="H11" s="143"/>
    </row>
    <row r="12" spans="1:8" ht="18">
      <c r="A12" s="1320" t="s">
        <v>334</v>
      </c>
      <c r="B12" s="1320"/>
      <c r="C12" s="1320"/>
      <c r="D12" s="1320"/>
      <c r="E12" s="1320"/>
      <c r="F12" s="1320"/>
      <c r="G12" s="1320"/>
      <c r="H12" s="1320"/>
    </row>
    <row r="13" spans="1:8" ht="18">
      <c r="A13" s="1320" t="s">
        <v>335</v>
      </c>
      <c r="B13" s="1320"/>
      <c r="C13" s="1320"/>
      <c r="D13" s="1320"/>
      <c r="E13" s="1320"/>
      <c r="F13" s="1320"/>
      <c r="G13" s="1320"/>
      <c r="H13" s="1320"/>
    </row>
    <row r="14" spans="1:8" ht="18">
      <c r="A14" s="144"/>
      <c r="B14" s="144"/>
      <c r="C14" s="144"/>
      <c r="D14" s="144"/>
      <c r="E14" s="144"/>
      <c r="F14" s="144"/>
      <c r="G14" s="144"/>
      <c r="H14" s="144"/>
    </row>
    <row r="15" spans="1:8" ht="18">
      <c r="A15" s="144"/>
      <c r="B15" s="144"/>
      <c r="C15" s="144"/>
      <c r="D15" s="144"/>
      <c r="E15" s="144"/>
      <c r="F15" s="144"/>
      <c r="G15" s="144"/>
      <c r="H15" s="144"/>
    </row>
    <row r="16" spans="1:8" ht="18">
      <c r="A16" s="1320" t="s">
        <v>1031</v>
      </c>
      <c r="B16" s="1320"/>
      <c r="C16" s="1320"/>
      <c r="D16" s="1320"/>
      <c r="E16" s="1320"/>
      <c r="F16" s="1320"/>
      <c r="G16" s="1320"/>
      <c r="H16" s="1320"/>
    </row>
    <row r="17" spans="1:8" ht="18">
      <c r="A17" s="144"/>
      <c r="B17" s="144"/>
      <c r="C17" s="144"/>
      <c r="D17" s="144"/>
      <c r="E17" s="144"/>
      <c r="F17" s="144"/>
      <c r="G17" s="144"/>
      <c r="H17" s="144"/>
    </row>
    <row r="18" spans="1:8" ht="18">
      <c r="A18" s="1320" t="s">
        <v>1030</v>
      </c>
      <c r="B18" s="1320"/>
      <c r="C18" s="1320"/>
      <c r="D18" s="1320"/>
      <c r="E18" s="1320"/>
      <c r="F18" s="1320"/>
      <c r="G18" s="1320"/>
      <c r="H18" s="1320"/>
    </row>
    <row r="19" spans="1:8" ht="18">
      <c r="A19" s="144"/>
      <c r="B19" s="144"/>
      <c r="C19" s="144"/>
      <c r="D19" s="144"/>
      <c r="E19" s="144"/>
      <c r="F19" s="144"/>
      <c r="G19" s="144"/>
      <c r="H19" s="144"/>
    </row>
    <row r="20" spans="1:8" ht="18">
      <c r="A20" s="1320" t="s">
        <v>336</v>
      </c>
      <c r="B20" s="1320"/>
      <c r="C20" s="1320"/>
      <c r="D20" s="1320"/>
      <c r="E20" s="1320"/>
      <c r="F20" s="1320"/>
      <c r="G20" s="1320"/>
      <c r="H20" s="1320"/>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429" customWidth="1"/>
    <col min="2" max="2" width="12.7109375" style="429" bestFit="1" customWidth="1"/>
    <col min="3" max="3" width="15.85546875" style="429" customWidth="1"/>
    <col min="4" max="4" width="2.7109375" style="429" customWidth="1"/>
    <col min="5" max="6" width="12" style="429" bestFit="1" customWidth="1"/>
    <col min="7" max="7" width="17.5703125" style="429" customWidth="1"/>
    <col min="8" max="8" width="12.7109375" style="429" bestFit="1" customWidth="1"/>
    <col min="9" max="9" width="2.5703125" style="429" customWidth="1"/>
    <col min="10" max="10" width="12" style="704" bestFit="1" customWidth="1"/>
    <col min="11" max="11" width="14.7109375" style="704" customWidth="1"/>
    <col min="12" max="12" width="12.85546875" style="704" customWidth="1"/>
    <col min="13" max="16384" width="10.7109375" style="429"/>
  </cols>
  <sheetData>
    <row r="1" spans="1:13" ht="18">
      <c r="A1" s="406" t="s">
        <v>730</v>
      </c>
      <c r="B1" s="631"/>
      <c r="C1" s="415"/>
      <c r="D1" s="415"/>
      <c r="E1" s="631"/>
      <c r="F1" s="631"/>
      <c r="G1" s="415"/>
      <c r="H1" s="631"/>
      <c r="I1" s="631"/>
      <c r="J1" s="632"/>
      <c r="K1" s="632"/>
      <c r="L1" s="633"/>
    </row>
    <row r="2" spans="1:13" ht="15.75">
      <c r="A2" s="409" t="s">
        <v>1025</v>
      </c>
      <c r="B2" s="631"/>
      <c r="C2" s="415"/>
      <c r="D2" s="415"/>
      <c r="E2" s="631"/>
      <c r="F2" s="631"/>
      <c r="G2" s="415"/>
      <c r="H2" s="631"/>
      <c r="I2" s="631"/>
      <c r="J2" s="634"/>
      <c r="K2" s="634"/>
      <c r="L2" s="508"/>
    </row>
    <row r="3" spans="1:13" ht="15.75">
      <c r="A3" s="635" t="str">
        <f>'Table 1.2'!A3</f>
        <v>Taxable Year 2017</v>
      </c>
      <c r="B3" s="636"/>
      <c r="C3" s="441"/>
      <c r="D3" s="441"/>
      <c r="E3" s="636"/>
      <c r="F3" s="636"/>
      <c r="G3" s="441"/>
      <c r="H3" s="636"/>
      <c r="I3" s="636"/>
      <c r="J3" s="634"/>
      <c r="K3" s="634"/>
      <c r="L3" s="508"/>
    </row>
    <row r="4" spans="1:13" ht="13.15" customHeight="1" thickBot="1">
      <c r="A4" s="439"/>
      <c r="B4" s="636"/>
      <c r="C4" s="441"/>
      <c r="D4" s="441"/>
      <c r="E4" s="636"/>
      <c r="F4" s="636"/>
      <c r="G4" s="441"/>
      <c r="H4" s="636"/>
      <c r="I4" s="636"/>
      <c r="J4" s="634"/>
      <c r="K4" s="634"/>
      <c r="L4" s="508"/>
      <c r="M4" s="637"/>
    </row>
    <row r="5" spans="1:13">
      <c r="A5" s="638"/>
      <c r="B5" s="1329" t="s">
        <v>416</v>
      </c>
      <c r="C5" s="1329"/>
      <c r="D5" s="639"/>
      <c r="E5" s="1330" t="s">
        <v>417</v>
      </c>
      <c r="F5" s="1331"/>
      <c r="G5" s="1331"/>
      <c r="H5" s="1331"/>
      <c r="I5" s="640"/>
      <c r="J5" s="641"/>
      <c r="K5" s="642" t="s">
        <v>731</v>
      </c>
      <c r="L5" s="643"/>
      <c r="M5" s="637"/>
    </row>
    <row r="6" spans="1:13" ht="13.15" customHeight="1">
      <c r="A6" s="644"/>
      <c r="B6" s="645"/>
      <c r="C6" s="646"/>
      <c r="D6" s="646"/>
      <c r="E6" s="647"/>
      <c r="F6" s="645"/>
      <c r="G6" s="646"/>
      <c r="H6" s="648" t="s">
        <v>17</v>
      </c>
      <c r="I6" s="649"/>
      <c r="J6" s="650"/>
      <c r="K6" s="651" t="s">
        <v>997</v>
      </c>
      <c r="L6" s="651" t="s">
        <v>997</v>
      </c>
    </row>
    <row r="7" spans="1:13" ht="13.15" customHeight="1">
      <c r="A7" s="418" t="s">
        <v>23</v>
      </c>
      <c r="B7" s="652" t="s">
        <v>732</v>
      </c>
      <c r="C7" s="418" t="s">
        <v>20</v>
      </c>
      <c r="D7" s="418"/>
      <c r="E7" s="653" t="s">
        <v>413</v>
      </c>
      <c r="F7" s="652" t="s">
        <v>412</v>
      </c>
      <c r="G7" s="418" t="s">
        <v>20</v>
      </c>
      <c r="H7" s="652" t="s">
        <v>410</v>
      </c>
      <c r="I7" s="654"/>
      <c r="J7" s="655" t="s">
        <v>733</v>
      </c>
      <c r="K7" s="655" t="s">
        <v>408</v>
      </c>
      <c r="L7" s="656" t="s">
        <v>996</v>
      </c>
    </row>
    <row r="8" spans="1:13" ht="10.7" customHeight="1">
      <c r="A8" s="441"/>
      <c r="B8" s="636"/>
      <c r="C8" s="441"/>
      <c r="D8" s="441"/>
      <c r="E8" s="657"/>
      <c r="F8" s="636"/>
      <c r="G8" s="441"/>
      <c r="H8" s="636"/>
      <c r="I8" s="658"/>
      <c r="J8" s="634"/>
      <c r="K8" s="634"/>
      <c r="L8" s="508"/>
    </row>
    <row r="9" spans="1:13" ht="13.15" customHeight="1">
      <c r="A9" s="363" t="s">
        <v>428</v>
      </c>
      <c r="B9" s="354">
        <v>40105</v>
      </c>
      <c r="C9" s="659">
        <v>36378403.770000003</v>
      </c>
      <c r="D9" s="659"/>
      <c r="E9" s="660">
        <v>12595</v>
      </c>
      <c r="F9" s="358">
        <v>5028</v>
      </c>
      <c r="G9" s="659">
        <v>224190098.59999999</v>
      </c>
      <c r="H9" s="358">
        <v>17623</v>
      </c>
      <c r="I9" s="661"/>
      <c r="J9" s="506">
        <v>10579</v>
      </c>
      <c r="K9" s="497">
        <v>6365</v>
      </c>
      <c r="L9" s="632">
        <v>679</v>
      </c>
    </row>
    <row r="10" spans="1:13" ht="13.15" customHeight="1">
      <c r="A10" s="396" t="s">
        <v>432</v>
      </c>
      <c r="B10" s="354">
        <v>110606</v>
      </c>
      <c r="C10" s="358">
        <v>99485712.530000001</v>
      </c>
      <c r="D10" s="358"/>
      <c r="E10" s="660">
        <v>27489</v>
      </c>
      <c r="F10" s="358">
        <v>20537</v>
      </c>
      <c r="G10" s="358">
        <v>641041349.50999999</v>
      </c>
      <c r="H10" s="358">
        <v>48026</v>
      </c>
      <c r="I10" s="661"/>
      <c r="J10" s="506">
        <v>26753</v>
      </c>
      <c r="K10" s="497">
        <v>19758</v>
      </c>
      <c r="L10" s="632">
        <v>1515</v>
      </c>
    </row>
    <row r="11" spans="1:13" ht="13.15" customHeight="1">
      <c r="A11" s="396" t="s">
        <v>436</v>
      </c>
      <c r="B11" s="354">
        <v>16093</v>
      </c>
      <c r="C11" s="358">
        <v>14614107.880000001</v>
      </c>
      <c r="D11" s="358"/>
      <c r="E11" s="660">
        <v>5611</v>
      </c>
      <c r="F11" s="358">
        <v>1333</v>
      </c>
      <c r="G11" s="358">
        <v>49511929.700000003</v>
      </c>
      <c r="H11" s="358">
        <v>6944</v>
      </c>
      <c r="I11" s="661"/>
      <c r="J11" s="506">
        <v>3660</v>
      </c>
      <c r="K11" s="497">
        <v>3124</v>
      </c>
      <c r="L11" s="632">
        <v>160</v>
      </c>
    </row>
    <row r="12" spans="1:13" ht="13.15" customHeight="1">
      <c r="A12" s="396" t="s">
        <v>440</v>
      </c>
      <c r="B12" s="354">
        <v>13916</v>
      </c>
      <c r="C12" s="358">
        <v>12668466.529999999</v>
      </c>
      <c r="D12" s="358"/>
      <c r="E12" s="660">
        <v>4092</v>
      </c>
      <c r="F12" s="358">
        <v>1886</v>
      </c>
      <c r="G12" s="358">
        <v>55800064.899999999</v>
      </c>
      <c r="H12" s="358">
        <v>5978</v>
      </c>
      <c r="I12" s="661"/>
      <c r="J12" s="506">
        <v>3255</v>
      </c>
      <c r="K12" s="497">
        <v>2574</v>
      </c>
      <c r="L12" s="632">
        <v>149</v>
      </c>
    </row>
    <row r="13" spans="1:13" ht="13.15" customHeight="1">
      <c r="A13" s="396" t="s">
        <v>444</v>
      </c>
      <c r="B13" s="354">
        <v>30523</v>
      </c>
      <c r="C13" s="358">
        <v>27735099.73</v>
      </c>
      <c r="D13" s="358"/>
      <c r="E13" s="660">
        <v>10059</v>
      </c>
      <c r="F13" s="358">
        <v>3300</v>
      </c>
      <c r="G13" s="358">
        <v>93836601.799999997</v>
      </c>
      <c r="H13" s="358">
        <v>13359</v>
      </c>
      <c r="I13" s="661"/>
      <c r="J13" s="506">
        <v>7405</v>
      </c>
      <c r="K13" s="497">
        <v>5591</v>
      </c>
      <c r="L13" s="632">
        <v>363</v>
      </c>
    </row>
    <row r="14" spans="1:13" ht="10.7" customHeight="1">
      <c r="A14" s="396"/>
      <c r="B14" s="354"/>
      <c r="C14" s="358"/>
      <c r="D14" s="358"/>
      <c r="E14" s="660"/>
      <c r="F14" s="358"/>
      <c r="G14" s="358"/>
      <c r="H14" s="358"/>
      <c r="I14" s="661"/>
      <c r="J14" s="506"/>
      <c r="K14" s="497"/>
      <c r="L14" s="632"/>
    </row>
    <row r="15" spans="1:13" ht="13.15" customHeight="1">
      <c r="A15" s="396" t="s">
        <v>448</v>
      </c>
      <c r="B15" s="354">
        <v>15933</v>
      </c>
      <c r="C15" s="358">
        <v>14493517.25</v>
      </c>
      <c r="D15" s="358"/>
      <c r="E15" s="660">
        <v>4969</v>
      </c>
      <c r="F15" s="358">
        <v>1753</v>
      </c>
      <c r="G15" s="358">
        <v>50665041.299999997</v>
      </c>
      <c r="H15" s="358">
        <v>6722</v>
      </c>
      <c r="I15" s="661"/>
      <c r="J15" s="506">
        <v>3524</v>
      </c>
      <c r="K15" s="497">
        <v>3015</v>
      </c>
      <c r="L15" s="632">
        <v>183</v>
      </c>
    </row>
    <row r="16" spans="1:13" ht="13.15" customHeight="1">
      <c r="A16" s="396" t="s">
        <v>452</v>
      </c>
      <c r="B16" s="354">
        <v>231307</v>
      </c>
      <c r="C16" s="358">
        <v>207057467.5</v>
      </c>
      <c r="D16" s="358"/>
      <c r="E16" s="660">
        <v>69731</v>
      </c>
      <c r="F16" s="358">
        <v>57595</v>
      </c>
      <c r="G16" s="358">
        <v>1615117030.79</v>
      </c>
      <c r="H16" s="358">
        <v>127326</v>
      </c>
      <c r="I16" s="661"/>
      <c r="J16" s="506">
        <v>86410</v>
      </c>
      <c r="K16" s="497">
        <v>35908</v>
      </c>
      <c r="L16" s="632">
        <v>5008</v>
      </c>
    </row>
    <row r="17" spans="1:12" ht="13.15" customHeight="1">
      <c r="A17" s="396" t="s">
        <v>456</v>
      </c>
      <c r="B17" s="354">
        <v>79278</v>
      </c>
      <c r="C17" s="358">
        <v>71928942.239999995</v>
      </c>
      <c r="D17" s="358"/>
      <c r="E17" s="660">
        <v>23885</v>
      </c>
      <c r="F17" s="358">
        <v>10138</v>
      </c>
      <c r="G17" s="358">
        <v>269810444.89999998</v>
      </c>
      <c r="H17" s="358">
        <v>34023</v>
      </c>
      <c r="I17" s="661"/>
      <c r="J17" s="506">
        <v>17602</v>
      </c>
      <c r="K17" s="497">
        <v>15619</v>
      </c>
      <c r="L17" s="632">
        <v>802</v>
      </c>
    </row>
    <row r="18" spans="1:12" ht="13.15" customHeight="1">
      <c r="A18" s="396" t="s">
        <v>460</v>
      </c>
      <c r="B18" s="354">
        <v>5225</v>
      </c>
      <c r="C18" s="358">
        <v>4724110.4000000004</v>
      </c>
      <c r="D18" s="358"/>
      <c r="E18" s="660">
        <v>1958</v>
      </c>
      <c r="F18" s="358">
        <v>459</v>
      </c>
      <c r="G18" s="358">
        <v>19056161.600000001</v>
      </c>
      <c r="H18" s="358">
        <v>2417</v>
      </c>
      <c r="I18" s="661"/>
      <c r="J18" s="506">
        <v>1372</v>
      </c>
      <c r="K18" s="497">
        <v>982</v>
      </c>
      <c r="L18" s="632">
        <v>63</v>
      </c>
    </row>
    <row r="19" spans="1:12" ht="13.15" customHeight="1">
      <c r="A19" s="396" t="s">
        <v>464</v>
      </c>
      <c r="B19" s="354">
        <v>83717</v>
      </c>
      <c r="C19" s="358">
        <v>75716311.480000004</v>
      </c>
      <c r="D19" s="358"/>
      <c r="E19" s="660">
        <v>23564</v>
      </c>
      <c r="F19" s="358">
        <v>11511</v>
      </c>
      <c r="G19" s="358">
        <v>309833480.89999998</v>
      </c>
      <c r="H19" s="358">
        <v>35075</v>
      </c>
      <c r="I19" s="661"/>
      <c r="J19" s="506">
        <v>17104</v>
      </c>
      <c r="K19" s="497">
        <v>17098</v>
      </c>
      <c r="L19" s="632">
        <v>873</v>
      </c>
    </row>
    <row r="20" spans="1:12" ht="10.7" customHeight="1">
      <c r="A20" s="396"/>
      <c r="B20" s="354"/>
      <c r="C20" s="358"/>
      <c r="D20" s="358"/>
      <c r="E20" s="660"/>
      <c r="F20" s="358"/>
      <c r="G20" s="358"/>
      <c r="H20" s="358"/>
      <c r="I20" s="661"/>
      <c r="J20" s="506"/>
      <c r="K20" s="497"/>
      <c r="L20" s="632"/>
    </row>
    <row r="21" spans="1:12" ht="13.15" customHeight="1">
      <c r="A21" s="396" t="s">
        <v>468</v>
      </c>
      <c r="B21" s="354">
        <v>5668</v>
      </c>
      <c r="C21" s="358">
        <v>5138124</v>
      </c>
      <c r="D21" s="358"/>
      <c r="E21" s="660">
        <v>2038</v>
      </c>
      <c r="F21" s="358">
        <v>399</v>
      </c>
      <c r="G21" s="358">
        <v>17632505.199999999</v>
      </c>
      <c r="H21" s="358">
        <v>2437</v>
      </c>
      <c r="I21" s="661"/>
      <c r="J21" s="506">
        <v>1192</v>
      </c>
      <c r="K21" s="497">
        <v>1165</v>
      </c>
      <c r="L21" s="632">
        <v>80</v>
      </c>
    </row>
    <row r="22" spans="1:12" ht="13.15" customHeight="1">
      <c r="A22" s="396" t="s">
        <v>472</v>
      </c>
      <c r="B22" s="354">
        <v>35410</v>
      </c>
      <c r="C22" s="358">
        <v>32039128.27</v>
      </c>
      <c r="D22" s="358"/>
      <c r="E22" s="660">
        <v>9197</v>
      </c>
      <c r="F22" s="358">
        <v>5469</v>
      </c>
      <c r="G22" s="358">
        <v>134931003.40000001</v>
      </c>
      <c r="H22" s="358">
        <v>14666</v>
      </c>
      <c r="I22" s="661"/>
      <c r="J22" s="506">
        <v>6881</v>
      </c>
      <c r="K22" s="497">
        <v>7440</v>
      </c>
      <c r="L22" s="632">
        <v>345</v>
      </c>
    </row>
    <row r="23" spans="1:12" ht="13.15" customHeight="1">
      <c r="A23" s="396" t="s">
        <v>476</v>
      </c>
      <c r="B23" s="354">
        <v>14010</v>
      </c>
      <c r="C23" s="358">
        <v>12757348.23</v>
      </c>
      <c r="D23" s="358"/>
      <c r="E23" s="660">
        <v>4741</v>
      </c>
      <c r="F23" s="358">
        <v>1493</v>
      </c>
      <c r="G23" s="358">
        <v>46602940.799999997</v>
      </c>
      <c r="H23" s="358">
        <v>6234</v>
      </c>
      <c r="I23" s="661"/>
      <c r="J23" s="506">
        <v>4093</v>
      </c>
      <c r="K23" s="497">
        <v>1959</v>
      </c>
      <c r="L23" s="632">
        <v>182</v>
      </c>
    </row>
    <row r="24" spans="1:12" ht="13.15" customHeight="1">
      <c r="A24" s="396" t="s">
        <v>480</v>
      </c>
      <c r="B24" s="354">
        <v>16409</v>
      </c>
      <c r="C24" s="358">
        <v>14976823.619999999</v>
      </c>
      <c r="D24" s="358"/>
      <c r="E24" s="660">
        <v>6145</v>
      </c>
      <c r="F24" s="358">
        <v>675</v>
      </c>
      <c r="G24" s="358">
        <v>42186016.399999999</v>
      </c>
      <c r="H24" s="358">
        <v>6820</v>
      </c>
      <c r="I24" s="661"/>
      <c r="J24" s="506">
        <v>3244</v>
      </c>
      <c r="K24" s="497">
        <v>3454</v>
      </c>
      <c r="L24" s="632">
        <v>122</v>
      </c>
    </row>
    <row r="25" spans="1:12" ht="13.15" customHeight="1">
      <c r="A25" s="396" t="s">
        <v>484</v>
      </c>
      <c r="B25" s="354">
        <v>13358</v>
      </c>
      <c r="C25" s="358">
        <v>12156864.1</v>
      </c>
      <c r="D25" s="358"/>
      <c r="E25" s="660">
        <v>4605</v>
      </c>
      <c r="F25" s="358">
        <v>1278</v>
      </c>
      <c r="G25" s="358">
        <v>38931706.200000003</v>
      </c>
      <c r="H25" s="358">
        <v>5883</v>
      </c>
      <c r="I25" s="661"/>
      <c r="J25" s="506">
        <v>3551</v>
      </c>
      <c r="K25" s="497">
        <v>2138</v>
      </c>
      <c r="L25" s="632">
        <v>194</v>
      </c>
    </row>
    <row r="26" spans="1:12" ht="10.7" customHeight="1">
      <c r="A26" s="396"/>
      <c r="B26" s="354"/>
      <c r="C26" s="358"/>
      <c r="D26" s="358"/>
      <c r="E26" s="660"/>
      <c r="F26" s="358"/>
      <c r="G26" s="358"/>
      <c r="H26" s="358"/>
      <c r="I26" s="661"/>
      <c r="J26" s="506"/>
      <c r="K26" s="497"/>
      <c r="L26" s="632"/>
    </row>
    <row r="27" spans="1:12" ht="13.15" customHeight="1">
      <c r="A27" s="396" t="s">
        <v>488</v>
      </c>
      <c r="B27" s="354">
        <v>53987</v>
      </c>
      <c r="C27" s="358">
        <v>49114928.789999999</v>
      </c>
      <c r="D27" s="358"/>
      <c r="E27" s="660">
        <v>18302</v>
      </c>
      <c r="F27" s="358">
        <v>5386</v>
      </c>
      <c r="G27" s="506">
        <v>165739409.80000001</v>
      </c>
      <c r="H27" s="358">
        <v>23688</v>
      </c>
      <c r="I27" s="661"/>
      <c r="J27" s="506">
        <v>13159</v>
      </c>
      <c r="K27" s="497">
        <v>9931</v>
      </c>
      <c r="L27" s="632">
        <v>598</v>
      </c>
    </row>
    <row r="28" spans="1:12" ht="13.15" customHeight="1">
      <c r="A28" s="396" t="s">
        <v>490</v>
      </c>
      <c r="B28" s="354">
        <v>30306</v>
      </c>
      <c r="C28" s="358">
        <v>27593210.789999999</v>
      </c>
      <c r="D28" s="358"/>
      <c r="E28" s="660">
        <v>8773</v>
      </c>
      <c r="F28" s="358">
        <v>4876</v>
      </c>
      <c r="G28" s="358">
        <v>119828790.90000001</v>
      </c>
      <c r="H28" s="358">
        <v>13649</v>
      </c>
      <c r="I28" s="661"/>
      <c r="J28" s="506">
        <v>8130</v>
      </c>
      <c r="K28" s="497">
        <v>5066</v>
      </c>
      <c r="L28" s="632">
        <v>453</v>
      </c>
    </row>
    <row r="29" spans="1:12" ht="13.15" customHeight="1">
      <c r="A29" s="396" t="s">
        <v>493</v>
      </c>
      <c r="B29" s="354">
        <v>27440</v>
      </c>
      <c r="C29" s="358">
        <v>24913837.140000001</v>
      </c>
      <c r="D29" s="358"/>
      <c r="E29" s="660">
        <v>10082</v>
      </c>
      <c r="F29" s="358">
        <v>1850</v>
      </c>
      <c r="G29" s="358">
        <v>83857248</v>
      </c>
      <c r="H29" s="358">
        <v>11932</v>
      </c>
      <c r="I29" s="661"/>
      <c r="J29" s="506">
        <v>6121</v>
      </c>
      <c r="K29" s="497">
        <v>5449</v>
      </c>
      <c r="L29" s="632">
        <v>362</v>
      </c>
    </row>
    <row r="30" spans="1:12" ht="13.15" customHeight="1">
      <c r="A30" s="396" t="s">
        <v>496</v>
      </c>
      <c r="B30" s="354">
        <v>7177</v>
      </c>
      <c r="C30" s="358">
        <v>6519769.2999999998</v>
      </c>
      <c r="D30" s="358"/>
      <c r="E30" s="660">
        <v>2354</v>
      </c>
      <c r="F30" s="358">
        <v>1045</v>
      </c>
      <c r="G30" s="358">
        <v>26819171.699999999</v>
      </c>
      <c r="H30" s="358">
        <v>3399</v>
      </c>
      <c r="I30" s="661"/>
      <c r="J30" s="506">
        <v>2074</v>
      </c>
      <c r="K30" s="497">
        <v>1191</v>
      </c>
      <c r="L30" s="632">
        <v>134</v>
      </c>
    </row>
    <row r="31" spans="1:12" ht="13.15" customHeight="1">
      <c r="A31" s="396" t="s">
        <v>499</v>
      </c>
      <c r="B31" s="354">
        <v>11759</v>
      </c>
      <c r="C31" s="358">
        <v>10698573.460000001</v>
      </c>
      <c r="D31" s="358"/>
      <c r="E31" s="660">
        <v>4059</v>
      </c>
      <c r="F31" s="358">
        <v>973</v>
      </c>
      <c r="G31" s="358">
        <v>34742408.399999999</v>
      </c>
      <c r="H31" s="358">
        <v>5032</v>
      </c>
      <c r="I31" s="661"/>
      <c r="J31" s="506">
        <v>2870</v>
      </c>
      <c r="K31" s="497">
        <v>2027</v>
      </c>
      <c r="L31" s="632">
        <v>135</v>
      </c>
    </row>
    <row r="32" spans="1:12" ht="10.7" customHeight="1">
      <c r="A32" s="396"/>
      <c r="B32" s="354"/>
      <c r="C32" s="358"/>
      <c r="D32" s="358"/>
      <c r="E32" s="660"/>
      <c r="F32" s="358"/>
      <c r="G32" s="358"/>
      <c r="H32" s="358"/>
      <c r="I32" s="661"/>
      <c r="J32" s="506"/>
      <c r="K32" s="497"/>
      <c r="L32" s="632"/>
    </row>
    <row r="33" spans="1:13" ht="13.15" customHeight="1">
      <c r="A33" s="396" t="s">
        <v>501</v>
      </c>
      <c r="B33" s="354">
        <v>362154</v>
      </c>
      <c r="C33" s="358">
        <v>328967607.57999998</v>
      </c>
      <c r="D33" s="358"/>
      <c r="E33" s="660">
        <v>87368</v>
      </c>
      <c r="F33" s="358">
        <v>68707</v>
      </c>
      <c r="G33" s="358">
        <v>1563652363.7</v>
      </c>
      <c r="H33" s="358">
        <v>156075</v>
      </c>
      <c r="I33" s="661"/>
      <c r="J33" s="506">
        <v>88006</v>
      </c>
      <c r="K33" s="497">
        <v>63631</v>
      </c>
      <c r="L33" s="632">
        <v>4438</v>
      </c>
    </row>
    <row r="34" spans="1:13" ht="13.15" customHeight="1">
      <c r="A34" s="396" t="s">
        <v>504</v>
      </c>
      <c r="B34" s="354">
        <v>15889</v>
      </c>
      <c r="C34" s="358">
        <v>14377893.060000001</v>
      </c>
      <c r="D34" s="358"/>
      <c r="E34" s="660">
        <v>3860</v>
      </c>
      <c r="F34" s="358">
        <v>3121</v>
      </c>
      <c r="G34" s="358">
        <v>78908977.700000003</v>
      </c>
      <c r="H34" s="358">
        <v>6981</v>
      </c>
      <c r="I34" s="661"/>
      <c r="J34" s="506">
        <v>3723</v>
      </c>
      <c r="K34" s="497">
        <v>3033</v>
      </c>
      <c r="L34" s="632">
        <v>225</v>
      </c>
    </row>
    <row r="35" spans="1:13" ht="13.15" customHeight="1">
      <c r="A35" s="396" t="s">
        <v>506</v>
      </c>
      <c r="B35" s="354">
        <v>5012</v>
      </c>
      <c r="C35" s="358">
        <v>4552337.3</v>
      </c>
      <c r="D35" s="358"/>
      <c r="E35" s="660">
        <v>1667</v>
      </c>
      <c r="F35" s="358">
        <v>476</v>
      </c>
      <c r="G35" s="358">
        <v>16727250.6</v>
      </c>
      <c r="H35" s="358">
        <v>2143</v>
      </c>
      <c r="I35" s="661"/>
      <c r="J35" s="506">
        <v>1048</v>
      </c>
      <c r="K35" s="497">
        <v>1044</v>
      </c>
      <c r="L35" s="632">
        <v>51</v>
      </c>
    </row>
    <row r="36" spans="1:13" ht="13.15" customHeight="1">
      <c r="A36" s="396" t="s">
        <v>509</v>
      </c>
      <c r="B36" s="354">
        <v>51877</v>
      </c>
      <c r="C36" s="358">
        <v>47263579.109999999</v>
      </c>
      <c r="D36" s="358"/>
      <c r="E36" s="660">
        <v>12946</v>
      </c>
      <c r="F36" s="358">
        <v>8922</v>
      </c>
      <c r="G36" s="358">
        <v>211651459.09999999</v>
      </c>
      <c r="H36" s="358">
        <v>21868</v>
      </c>
      <c r="I36" s="661"/>
      <c r="J36" s="506">
        <v>12035</v>
      </c>
      <c r="K36" s="497">
        <v>9250</v>
      </c>
      <c r="L36" s="632">
        <v>583</v>
      </c>
    </row>
    <row r="37" spans="1:13" ht="13.15" customHeight="1">
      <c r="A37" s="396" t="s">
        <v>512</v>
      </c>
      <c r="B37" s="354">
        <v>9098</v>
      </c>
      <c r="C37" s="358">
        <v>8274413.7000000002</v>
      </c>
      <c r="D37" s="358"/>
      <c r="E37" s="660">
        <v>2993</v>
      </c>
      <c r="F37" s="358">
        <v>999</v>
      </c>
      <c r="G37" s="358">
        <v>30268066.199999999</v>
      </c>
      <c r="H37" s="358">
        <v>3992</v>
      </c>
      <c r="I37" s="661"/>
      <c r="J37" s="506">
        <v>2351</v>
      </c>
      <c r="K37" s="497">
        <v>1512</v>
      </c>
      <c r="L37" s="632">
        <v>129</v>
      </c>
    </row>
    <row r="38" spans="1:13" ht="10.7" customHeight="1">
      <c r="A38" s="396"/>
      <c r="B38" s="354"/>
      <c r="C38" s="358"/>
      <c r="D38" s="358"/>
      <c r="E38" s="660"/>
      <c r="F38" s="358"/>
      <c r="G38" s="358"/>
      <c r="H38" s="358"/>
      <c r="I38" s="661"/>
      <c r="J38" s="506"/>
      <c r="K38" s="497"/>
      <c r="L38" s="632"/>
    </row>
    <row r="39" spans="1:13" ht="13.15" customHeight="1">
      <c r="A39" s="396" t="s">
        <v>515</v>
      </c>
      <c r="B39" s="354">
        <v>11366</v>
      </c>
      <c r="C39" s="358">
        <v>10394391.08</v>
      </c>
      <c r="D39" s="358"/>
      <c r="E39" s="660">
        <v>4249</v>
      </c>
      <c r="F39" s="358">
        <v>411</v>
      </c>
      <c r="G39" s="358">
        <v>42087250</v>
      </c>
      <c r="H39" s="358">
        <v>4660</v>
      </c>
      <c r="I39" s="661"/>
      <c r="J39" s="506">
        <v>2262</v>
      </c>
      <c r="K39" s="497">
        <v>2315</v>
      </c>
      <c r="L39" s="632">
        <v>83</v>
      </c>
    </row>
    <row r="40" spans="1:13" ht="13.15" customHeight="1">
      <c r="A40" s="396" t="s">
        <v>518</v>
      </c>
      <c r="B40" s="354">
        <v>26820</v>
      </c>
      <c r="C40" s="358">
        <v>24458326.079999998</v>
      </c>
      <c r="D40" s="358"/>
      <c r="E40" s="660">
        <v>8043</v>
      </c>
      <c r="F40" s="358">
        <v>4026</v>
      </c>
      <c r="G40" s="358">
        <v>97757096.599999994</v>
      </c>
      <c r="H40" s="358">
        <v>12069</v>
      </c>
      <c r="I40" s="661"/>
      <c r="J40" s="506">
        <v>7261</v>
      </c>
      <c r="K40" s="497">
        <v>4395</v>
      </c>
      <c r="L40" s="632">
        <v>413</v>
      </c>
    </row>
    <row r="41" spans="1:13" ht="13.15" customHeight="1">
      <c r="A41" s="396" t="s">
        <v>521</v>
      </c>
      <c r="B41" s="354">
        <v>11295</v>
      </c>
      <c r="C41" s="358">
        <v>10256455.880000001</v>
      </c>
      <c r="D41" s="358"/>
      <c r="E41" s="660">
        <v>3504</v>
      </c>
      <c r="F41" s="358">
        <v>1548</v>
      </c>
      <c r="G41" s="506">
        <v>43839931.100000001</v>
      </c>
      <c r="H41" s="358">
        <v>5052</v>
      </c>
      <c r="I41" s="661"/>
      <c r="J41" s="506">
        <v>3138</v>
      </c>
      <c r="K41" s="497">
        <v>1733</v>
      </c>
      <c r="L41" s="632">
        <v>181</v>
      </c>
    </row>
    <row r="42" spans="1:13" ht="13.15" customHeight="1">
      <c r="A42" s="397" t="s">
        <v>524</v>
      </c>
      <c r="B42" s="354">
        <v>1183295</v>
      </c>
      <c r="C42" s="358">
        <v>1072292821.01</v>
      </c>
      <c r="D42" s="358"/>
      <c r="E42" s="660">
        <v>246812</v>
      </c>
      <c r="F42" s="358">
        <v>279636</v>
      </c>
      <c r="G42" s="358">
        <v>8018332131.1199999</v>
      </c>
      <c r="H42" s="358">
        <v>526448</v>
      </c>
      <c r="I42" s="661"/>
      <c r="J42" s="506">
        <v>289901</v>
      </c>
      <c r="K42" s="497">
        <v>217572</v>
      </c>
      <c r="L42" s="632">
        <v>18975</v>
      </c>
    </row>
    <row r="43" spans="1:13" ht="13.15" customHeight="1">
      <c r="A43" s="397" t="s">
        <v>527</v>
      </c>
      <c r="B43" s="358">
        <v>76520</v>
      </c>
      <c r="C43" s="358">
        <v>69567339.069999993</v>
      </c>
      <c r="D43" s="358"/>
      <c r="E43" s="660">
        <v>16276</v>
      </c>
      <c r="F43" s="358">
        <v>16350</v>
      </c>
      <c r="G43" s="358">
        <v>467303349.10000002</v>
      </c>
      <c r="H43" s="358">
        <v>32626</v>
      </c>
      <c r="I43" s="661"/>
      <c r="J43" s="506">
        <v>17061</v>
      </c>
      <c r="K43" s="506">
        <v>14613</v>
      </c>
      <c r="L43" s="634">
        <v>952</v>
      </c>
      <c r="M43" s="637"/>
    </row>
    <row r="44" spans="1:13" ht="18">
      <c r="A44" s="423" t="s">
        <v>734</v>
      </c>
      <c r="B44" s="636"/>
      <c r="C44" s="636"/>
      <c r="D44" s="636"/>
      <c r="E44" s="636"/>
      <c r="F44" s="636"/>
      <c r="G44" s="636"/>
      <c r="H44" s="636"/>
      <c r="I44" s="636"/>
      <c r="J44" s="634"/>
      <c r="K44" s="634"/>
      <c r="L44" s="634"/>
      <c r="M44" s="637"/>
    </row>
    <row r="45" spans="1:13" ht="15.75">
      <c r="A45" s="662" t="str">
        <f>A2</f>
        <v>Exemptions, Standard and Itemized Deductions, and Number of Returns by Filing Status/Locality</v>
      </c>
      <c r="B45" s="636"/>
      <c r="C45" s="636"/>
      <c r="D45" s="636"/>
      <c r="E45" s="636"/>
      <c r="F45" s="636"/>
      <c r="G45" s="636"/>
      <c r="H45" s="636"/>
      <c r="I45" s="636"/>
      <c r="J45" s="634"/>
      <c r="K45" s="634"/>
      <c r="L45" s="634"/>
    </row>
    <row r="46" spans="1:13" ht="15.75">
      <c r="A46" s="635" t="str">
        <f>A3</f>
        <v>Taxable Year 2017</v>
      </c>
      <c r="B46" s="636"/>
      <c r="C46" s="636"/>
      <c r="D46" s="636"/>
      <c r="E46" s="636"/>
      <c r="F46" s="636"/>
      <c r="G46" s="636"/>
      <c r="H46" s="636"/>
      <c r="I46" s="636"/>
      <c r="J46" s="634"/>
      <c r="K46" s="634"/>
      <c r="L46" s="634"/>
    </row>
    <row r="47" spans="1:13" ht="13.15" customHeight="1" thickBot="1">
      <c r="A47" s="637"/>
      <c r="B47" s="663">
        <f>SUM(B9:B43)</f>
        <v>2595553</v>
      </c>
      <c r="C47" s="663">
        <f t="shared" ref="C47:L47" si="0">SUM(C9:C43)</f>
        <v>2351115910.8799996</v>
      </c>
      <c r="D47" s="663">
        <f t="shared" si="0"/>
        <v>0</v>
      </c>
      <c r="E47" s="663">
        <f t="shared" si="0"/>
        <v>641967</v>
      </c>
      <c r="F47" s="663">
        <f t="shared" si="0"/>
        <v>521180</v>
      </c>
      <c r="G47" s="663">
        <f t="shared" si="0"/>
        <v>14610661280.020002</v>
      </c>
      <c r="H47" s="663">
        <f t="shared" si="0"/>
        <v>1163147</v>
      </c>
      <c r="I47" s="663">
        <f t="shared" si="0"/>
        <v>0</v>
      </c>
      <c r="J47" s="664">
        <f t="shared" si="0"/>
        <v>655765</v>
      </c>
      <c r="K47" s="664">
        <f t="shared" si="0"/>
        <v>468952</v>
      </c>
      <c r="L47" s="664">
        <f t="shared" si="0"/>
        <v>38430</v>
      </c>
    </row>
    <row r="48" spans="1:13">
      <c r="A48" s="638"/>
      <c r="B48" s="1329" t="s">
        <v>416</v>
      </c>
      <c r="C48" s="1329"/>
      <c r="D48" s="998"/>
      <c r="E48" s="1330" t="s">
        <v>417</v>
      </c>
      <c r="F48" s="1331"/>
      <c r="G48" s="1331"/>
      <c r="H48" s="1331"/>
      <c r="I48" s="640"/>
      <c r="J48" s="641"/>
      <c r="K48" s="642" t="s">
        <v>731</v>
      </c>
      <c r="L48" s="643"/>
      <c r="M48" s="637"/>
    </row>
    <row r="49" spans="1:12" ht="13.15" customHeight="1">
      <c r="A49" s="665"/>
      <c r="B49" s="666"/>
      <c r="C49" s="666"/>
      <c r="D49" s="666"/>
      <c r="E49" s="667"/>
      <c r="F49" s="666"/>
      <c r="G49" s="666"/>
      <c r="H49" s="668" t="s">
        <v>17</v>
      </c>
      <c r="I49" s="669"/>
      <c r="J49" s="670"/>
      <c r="K49" s="651" t="s">
        <v>997</v>
      </c>
      <c r="L49" s="651" t="s">
        <v>997</v>
      </c>
    </row>
    <row r="50" spans="1:12" ht="13.15" customHeight="1">
      <c r="A50" s="418" t="s">
        <v>23</v>
      </c>
      <c r="B50" s="652" t="s">
        <v>732</v>
      </c>
      <c r="C50" s="652" t="s">
        <v>20</v>
      </c>
      <c r="D50" s="652"/>
      <c r="E50" s="653" t="s">
        <v>413</v>
      </c>
      <c r="F50" s="652" t="s">
        <v>412</v>
      </c>
      <c r="G50" s="418" t="s">
        <v>20</v>
      </c>
      <c r="H50" s="652" t="s">
        <v>410</v>
      </c>
      <c r="I50" s="654"/>
      <c r="J50" s="655" t="s">
        <v>733</v>
      </c>
      <c r="K50" s="655" t="s">
        <v>408</v>
      </c>
      <c r="L50" s="656" t="s">
        <v>996</v>
      </c>
    </row>
    <row r="51" spans="1:12" ht="10.7" customHeight="1">
      <c r="A51" s="397"/>
      <c r="B51" s="636"/>
      <c r="C51" s="636"/>
      <c r="D51" s="636"/>
      <c r="E51" s="657"/>
      <c r="F51" s="636"/>
      <c r="G51" s="636"/>
      <c r="H51" s="636"/>
      <c r="I51" s="658"/>
      <c r="J51" s="634"/>
      <c r="K51" s="634"/>
      <c r="L51" s="632"/>
    </row>
    <row r="52" spans="1:12" ht="13.15" customHeight="1">
      <c r="A52" s="396" t="s">
        <v>530</v>
      </c>
      <c r="B52" s="354">
        <v>15426</v>
      </c>
      <c r="C52" s="659">
        <v>13980019.42</v>
      </c>
      <c r="D52" s="659"/>
      <c r="E52" s="660">
        <v>5091</v>
      </c>
      <c r="F52" s="358">
        <v>1374</v>
      </c>
      <c r="G52" s="659">
        <v>43777091.799999997</v>
      </c>
      <c r="H52" s="358">
        <v>6465</v>
      </c>
      <c r="I52" s="661"/>
      <c r="J52" s="506">
        <v>3157</v>
      </c>
      <c r="K52" s="497">
        <v>3155</v>
      </c>
      <c r="L52" s="632">
        <v>153</v>
      </c>
    </row>
    <row r="53" spans="1:12" ht="13.15" customHeight="1">
      <c r="A53" s="396" t="s">
        <v>532</v>
      </c>
      <c r="B53" s="354">
        <v>27164</v>
      </c>
      <c r="C53" s="358">
        <v>24556386.010000002</v>
      </c>
      <c r="D53" s="358"/>
      <c r="E53" s="660">
        <v>7039</v>
      </c>
      <c r="F53" s="358">
        <v>4514</v>
      </c>
      <c r="G53" s="358">
        <v>103796893.3</v>
      </c>
      <c r="H53" s="358">
        <v>11553</v>
      </c>
      <c r="I53" s="661"/>
      <c r="J53" s="506">
        <v>5930</v>
      </c>
      <c r="K53" s="497">
        <v>5239</v>
      </c>
      <c r="L53" s="632">
        <v>384</v>
      </c>
    </row>
    <row r="54" spans="1:12" ht="13.15" customHeight="1">
      <c r="A54" s="396" t="s">
        <v>535</v>
      </c>
      <c r="B54" s="354">
        <v>54006</v>
      </c>
      <c r="C54" s="358">
        <v>48902956.32</v>
      </c>
      <c r="D54" s="358"/>
      <c r="E54" s="660">
        <v>16782</v>
      </c>
      <c r="F54" s="358">
        <v>5960</v>
      </c>
      <c r="G54" s="358">
        <v>181746183.80000001</v>
      </c>
      <c r="H54" s="358">
        <v>22742</v>
      </c>
      <c r="I54" s="661"/>
      <c r="J54" s="506">
        <v>11615</v>
      </c>
      <c r="K54" s="497">
        <v>10514</v>
      </c>
      <c r="L54" s="632">
        <v>613</v>
      </c>
    </row>
    <row r="55" spans="1:12" ht="13.15" customHeight="1">
      <c r="A55" s="396" t="s">
        <v>537</v>
      </c>
      <c r="B55" s="354">
        <v>95147</v>
      </c>
      <c r="C55" s="358">
        <v>86185856.340000004</v>
      </c>
      <c r="D55" s="358"/>
      <c r="E55" s="660">
        <v>25195</v>
      </c>
      <c r="F55" s="358">
        <v>16032</v>
      </c>
      <c r="G55" s="358">
        <v>392692935</v>
      </c>
      <c r="H55" s="358">
        <v>41227</v>
      </c>
      <c r="I55" s="661"/>
      <c r="J55" s="506">
        <v>22330</v>
      </c>
      <c r="K55" s="497">
        <v>17781</v>
      </c>
      <c r="L55" s="632">
        <v>1116</v>
      </c>
    </row>
    <row r="56" spans="1:12" ht="13.15" customHeight="1">
      <c r="A56" s="396" t="s">
        <v>540</v>
      </c>
      <c r="B56" s="354">
        <v>16497</v>
      </c>
      <c r="C56" s="358">
        <v>14947013.26</v>
      </c>
      <c r="D56" s="358"/>
      <c r="E56" s="660">
        <v>5863</v>
      </c>
      <c r="F56" s="358">
        <v>1247</v>
      </c>
      <c r="G56" s="358">
        <v>43862284.600000001</v>
      </c>
      <c r="H56" s="358">
        <v>7110</v>
      </c>
      <c r="I56" s="661"/>
      <c r="J56" s="506">
        <v>3774</v>
      </c>
      <c r="K56" s="497">
        <v>3168</v>
      </c>
      <c r="L56" s="632">
        <v>168</v>
      </c>
    </row>
    <row r="57" spans="1:12" ht="10.7" customHeight="1">
      <c r="A57" s="396"/>
      <c r="B57" s="354"/>
      <c r="C57" s="358"/>
      <c r="D57" s="358"/>
      <c r="E57" s="660"/>
      <c r="F57" s="358"/>
      <c r="G57" s="358"/>
      <c r="H57" s="358"/>
      <c r="I57" s="661"/>
      <c r="J57" s="506"/>
      <c r="K57" s="497"/>
      <c r="L57" s="632"/>
    </row>
    <row r="58" spans="1:12" ht="13.15" customHeight="1">
      <c r="A58" s="396" t="s">
        <v>543</v>
      </c>
      <c r="B58" s="354">
        <v>38810</v>
      </c>
      <c r="C58" s="358">
        <v>35197719.710000001</v>
      </c>
      <c r="D58" s="358"/>
      <c r="E58" s="660">
        <v>11009</v>
      </c>
      <c r="F58" s="358">
        <v>6201</v>
      </c>
      <c r="G58" s="358">
        <v>149360665.5</v>
      </c>
      <c r="H58" s="358">
        <v>17210</v>
      </c>
      <c r="I58" s="661"/>
      <c r="J58" s="506">
        <v>9127</v>
      </c>
      <c r="K58" s="497">
        <v>7589</v>
      </c>
      <c r="L58" s="632">
        <v>494</v>
      </c>
    </row>
    <row r="59" spans="1:12" ht="13.15" customHeight="1">
      <c r="A59" s="396" t="s">
        <v>545</v>
      </c>
      <c r="B59" s="354">
        <v>25756</v>
      </c>
      <c r="C59" s="358">
        <v>23299180.02</v>
      </c>
      <c r="D59" s="358"/>
      <c r="E59" s="660">
        <v>5475</v>
      </c>
      <c r="F59" s="358">
        <v>5293</v>
      </c>
      <c r="G59" s="358">
        <v>174388592.19999999</v>
      </c>
      <c r="H59" s="358">
        <v>10768</v>
      </c>
      <c r="I59" s="661"/>
      <c r="J59" s="506">
        <v>5088</v>
      </c>
      <c r="K59" s="497">
        <v>5372</v>
      </c>
      <c r="L59" s="632">
        <v>308</v>
      </c>
    </row>
    <row r="60" spans="1:12" ht="13.15" customHeight="1">
      <c r="A60" s="396" t="s">
        <v>547</v>
      </c>
      <c r="B60" s="354">
        <v>14698</v>
      </c>
      <c r="C60" s="358">
        <v>13315572.720000001</v>
      </c>
      <c r="D60" s="358"/>
      <c r="E60" s="660">
        <v>5511</v>
      </c>
      <c r="F60" s="358">
        <v>884</v>
      </c>
      <c r="G60" s="358">
        <v>41002607.200000003</v>
      </c>
      <c r="H60" s="358">
        <v>6395</v>
      </c>
      <c r="I60" s="661"/>
      <c r="J60" s="506">
        <v>3233</v>
      </c>
      <c r="K60" s="497">
        <v>2989</v>
      </c>
      <c r="L60" s="632">
        <v>173</v>
      </c>
    </row>
    <row r="61" spans="1:12" ht="13.15" customHeight="1">
      <c r="A61" s="396" t="s">
        <v>550</v>
      </c>
      <c r="B61" s="354">
        <v>20011</v>
      </c>
      <c r="C61" s="358">
        <v>18163710.489999998</v>
      </c>
      <c r="D61" s="358"/>
      <c r="E61" s="660">
        <v>5586</v>
      </c>
      <c r="F61" s="358">
        <v>2961</v>
      </c>
      <c r="G61" s="358">
        <v>69909333</v>
      </c>
      <c r="H61" s="358">
        <v>8547</v>
      </c>
      <c r="I61" s="661"/>
      <c r="J61" s="506">
        <v>4530</v>
      </c>
      <c r="K61" s="497">
        <v>3739</v>
      </c>
      <c r="L61" s="632">
        <v>278</v>
      </c>
    </row>
    <row r="62" spans="1:12" ht="13.15" customHeight="1">
      <c r="A62" s="396" t="s">
        <v>553</v>
      </c>
      <c r="B62" s="354">
        <v>11806</v>
      </c>
      <c r="C62" s="358">
        <v>10800686.939999999</v>
      </c>
      <c r="D62" s="358"/>
      <c r="E62" s="660">
        <v>3935</v>
      </c>
      <c r="F62" s="358">
        <v>1429</v>
      </c>
      <c r="G62" s="358">
        <v>45044110.299999997</v>
      </c>
      <c r="H62" s="358">
        <v>5364</v>
      </c>
      <c r="I62" s="661"/>
      <c r="J62" s="506">
        <v>3617</v>
      </c>
      <c r="K62" s="497">
        <v>1494</v>
      </c>
      <c r="L62" s="632">
        <v>253</v>
      </c>
    </row>
    <row r="63" spans="1:12" ht="10.7" customHeight="1">
      <c r="A63" s="396"/>
      <c r="B63" s="354"/>
      <c r="C63" s="358"/>
      <c r="D63" s="358"/>
      <c r="E63" s="660"/>
      <c r="F63" s="358"/>
      <c r="G63" s="358"/>
      <c r="H63" s="358"/>
      <c r="I63" s="661"/>
      <c r="J63" s="506"/>
      <c r="K63" s="497"/>
      <c r="L63" s="632"/>
    </row>
    <row r="64" spans="1:12" ht="13.15" customHeight="1">
      <c r="A64" s="396" t="s">
        <v>429</v>
      </c>
      <c r="B64" s="354">
        <v>33156</v>
      </c>
      <c r="C64" s="358">
        <v>30171712</v>
      </c>
      <c r="D64" s="358"/>
      <c r="E64" s="660">
        <v>11590</v>
      </c>
      <c r="F64" s="358">
        <v>2930</v>
      </c>
      <c r="G64" s="358">
        <v>97638977.700000003</v>
      </c>
      <c r="H64" s="358">
        <v>14520</v>
      </c>
      <c r="I64" s="661"/>
      <c r="J64" s="506">
        <v>8781</v>
      </c>
      <c r="K64" s="497">
        <v>5225</v>
      </c>
      <c r="L64" s="632">
        <v>514</v>
      </c>
    </row>
    <row r="65" spans="1:12" ht="13.15" customHeight="1">
      <c r="A65" s="396" t="s">
        <v>433</v>
      </c>
      <c r="B65" s="354">
        <v>117217</v>
      </c>
      <c r="C65" s="358">
        <v>106557657.76000001</v>
      </c>
      <c r="D65" s="358"/>
      <c r="E65" s="660">
        <v>26616</v>
      </c>
      <c r="F65" s="358">
        <v>23267</v>
      </c>
      <c r="G65" s="506">
        <v>520019905.10000002</v>
      </c>
      <c r="H65" s="358">
        <v>49883</v>
      </c>
      <c r="I65" s="661"/>
      <c r="J65" s="506">
        <v>25717</v>
      </c>
      <c r="K65" s="497">
        <v>22924</v>
      </c>
      <c r="L65" s="632">
        <v>1242</v>
      </c>
    </row>
    <row r="66" spans="1:12" ht="13.15" customHeight="1">
      <c r="A66" s="396" t="s">
        <v>437</v>
      </c>
      <c r="B66" s="354">
        <v>331415</v>
      </c>
      <c r="C66" s="358">
        <v>300777365.06</v>
      </c>
      <c r="D66" s="358"/>
      <c r="E66" s="660">
        <v>91188</v>
      </c>
      <c r="F66" s="358">
        <v>60454</v>
      </c>
      <c r="G66" s="358">
        <v>1497303835.3</v>
      </c>
      <c r="H66" s="358">
        <v>151642</v>
      </c>
      <c r="I66" s="661"/>
      <c r="J66" s="506">
        <v>94446</v>
      </c>
      <c r="K66" s="497">
        <v>52656</v>
      </c>
      <c r="L66" s="632">
        <v>4540</v>
      </c>
    </row>
    <row r="67" spans="1:12" ht="13.15" customHeight="1">
      <c r="A67" s="396" t="s">
        <v>441</v>
      </c>
      <c r="B67" s="354">
        <v>50171</v>
      </c>
      <c r="C67" s="358">
        <v>45664101.490000002</v>
      </c>
      <c r="D67" s="358"/>
      <c r="E67" s="660">
        <v>18508</v>
      </c>
      <c r="F67" s="358">
        <v>3663</v>
      </c>
      <c r="G67" s="358">
        <v>137729298.5</v>
      </c>
      <c r="H67" s="358">
        <v>22171</v>
      </c>
      <c r="I67" s="661"/>
      <c r="J67" s="506">
        <v>13260</v>
      </c>
      <c r="K67" s="497">
        <v>8266</v>
      </c>
      <c r="L67" s="632">
        <v>645</v>
      </c>
    </row>
    <row r="68" spans="1:12" ht="13.15" customHeight="1">
      <c r="A68" s="396" t="s">
        <v>445</v>
      </c>
      <c r="B68" s="354">
        <v>2512</v>
      </c>
      <c r="C68" s="358">
        <v>2261120</v>
      </c>
      <c r="D68" s="358"/>
      <c r="E68" s="660">
        <v>743</v>
      </c>
      <c r="F68" s="358">
        <v>276</v>
      </c>
      <c r="G68" s="358">
        <v>11018387.800000001</v>
      </c>
      <c r="H68" s="358">
        <v>1019</v>
      </c>
      <c r="I68" s="661"/>
      <c r="J68" s="506">
        <v>444</v>
      </c>
      <c r="K68" s="497">
        <v>547</v>
      </c>
      <c r="L68" s="671">
        <v>28</v>
      </c>
    </row>
    <row r="69" spans="1:12" ht="10.7" customHeight="1">
      <c r="A69" s="396"/>
      <c r="B69" s="354"/>
      <c r="C69" s="358"/>
      <c r="D69" s="358"/>
      <c r="E69" s="660"/>
      <c r="F69" s="358"/>
      <c r="G69" s="358"/>
      <c r="H69" s="358"/>
      <c r="I69" s="661"/>
      <c r="J69" s="506"/>
      <c r="K69" s="497"/>
      <c r="L69" s="671"/>
    </row>
    <row r="70" spans="1:12" ht="13.15" customHeight="1">
      <c r="A70" s="396" t="s">
        <v>449</v>
      </c>
      <c r="B70" s="354">
        <v>38889</v>
      </c>
      <c r="C70" s="358">
        <v>35254578.18</v>
      </c>
      <c r="D70" s="358"/>
      <c r="E70" s="660">
        <v>9508</v>
      </c>
      <c r="F70" s="358">
        <v>7286</v>
      </c>
      <c r="G70" s="358">
        <v>171580422.22</v>
      </c>
      <c r="H70" s="358">
        <v>16794</v>
      </c>
      <c r="I70" s="661"/>
      <c r="J70" s="506">
        <v>8804</v>
      </c>
      <c r="K70" s="497">
        <v>7418</v>
      </c>
      <c r="L70" s="632">
        <v>572</v>
      </c>
    </row>
    <row r="71" spans="1:12" ht="13.15" customHeight="1">
      <c r="A71" s="396" t="s">
        <v>453</v>
      </c>
      <c r="B71" s="354">
        <v>85605</v>
      </c>
      <c r="C71" s="358">
        <v>76481704.810000002</v>
      </c>
      <c r="D71" s="358"/>
      <c r="E71" s="660">
        <v>17945</v>
      </c>
      <c r="F71" s="358">
        <v>17088</v>
      </c>
      <c r="G71" s="358">
        <v>463248776.30000001</v>
      </c>
      <c r="H71" s="358">
        <v>35033</v>
      </c>
      <c r="I71" s="661"/>
      <c r="J71" s="506">
        <v>17588</v>
      </c>
      <c r="K71" s="497">
        <v>16341</v>
      </c>
      <c r="L71" s="632">
        <v>1104</v>
      </c>
    </row>
    <row r="72" spans="1:12" ht="13.15" customHeight="1">
      <c r="A72" s="396" t="s">
        <v>457</v>
      </c>
      <c r="B72" s="354">
        <v>6844</v>
      </c>
      <c r="C72" s="358">
        <v>6208187.0099999998</v>
      </c>
      <c r="D72" s="358"/>
      <c r="E72" s="660">
        <v>2182</v>
      </c>
      <c r="F72" s="358">
        <v>879</v>
      </c>
      <c r="G72" s="358">
        <v>23149792.600000001</v>
      </c>
      <c r="H72" s="358">
        <v>3061</v>
      </c>
      <c r="I72" s="661"/>
      <c r="J72" s="506">
        <v>1776</v>
      </c>
      <c r="K72" s="497">
        <v>1203</v>
      </c>
      <c r="L72" s="632">
        <v>82</v>
      </c>
    </row>
    <row r="73" spans="1:12" ht="13.15" customHeight="1">
      <c r="A73" s="396" t="s">
        <v>461</v>
      </c>
      <c r="B73" s="354">
        <v>26648</v>
      </c>
      <c r="C73" s="358">
        <v>24171232.73</v>
      </c>
      <c r="D73" s="358"/>
      <c r="E73" s="660">
        <v>6188</v>
      </c>
      <c r="F73" s="358">
        <v>5217</v>
      </c>
      <c r="G73" s="358">
        <v>116042097.40000001</v>
      </c>
      <c r="H73" s="358">
        <v>11405</v>
      </c>
      <c r="I73" s="661"/>
      <c r="J73" s="506">
        <v>5997</v>
      </c>
      <c r="K73" s="497">
        <v>4884</v>
      </c>
      <c r="L73" s="632">
        <v>524</v>
      </c>
    </row>
    <row r="74" spans="1:12" ht="13.15" customHeight="1">
      <c r="A74" s="396" t="s">
        <v>465</v>
      </c>
      <c r="B74" s="354">
        <v>18119</v>
      </c>
      <c r="C74" s="358">
        <v>16544647.720000001</v>
      </c>
      <c r="D74" s="358"/>
      <c r="E74" s="660">
        <v>4904</v>
      </c>
      <c r="F74" s="358">
        <v>3022</v>
      </c>
      <c r="G74" s="358">
        <v>67815657.200000003</v>
      </c>
      <c r="H74" s="358">
        <v>7926</v>
      </c>
      <c r="I74" s="661"/>
      <c r="J74" s="506">
        <v>4223</v>
      </c>
      <c r="K74" s="497">
        <v>3442</v>
      </c>
      <c r="L74" s="632">
        <v>261</v>
      </c>
    </row>
    <row r="75" spans="1:12" ht="10.7" customHeight="1">
      <c r="A75" s="415"/>
      <c r="B75" s="354"/>
      <c r="C75" s="358"/>
      <c r="D75" s="358"/>
      <c r="E75" s="660"/>
      <c r="F75" s="358"/>
      <c r="G75" s="358"/>
      <c r="H75" s="358"/>
      <c r="I75" s="661"/>
      <c r="J75" s="506"/>
      <c r="K75" s="497"/>
      <c r="L75" s="632"/>
    </row>
    <row r="76" spans="1:12" ht="13.15" customHeight="1">
      <c r="A76" s="396" t="s">
        <v>469</v>
      </c>
      <c r="B76" s="354">
        <v>12484</v>
      </c>
      <c r="C76" s="358">
        <v>11184108.42</v>
      </c>
      <c r="D76" s="358"/>
      <c r="E76" s="660">
        <v>3167</v>
      </c>
      <c r="F76" s="358">
        <v>2070</v>
      </c>
      <c r="G76" s="358">
        <v>85767439.299999997</v>
      </c>
      <c r="H76" s="358">
        <v>5237</v>
      </c>
      <c r="I76" s="661"/>
      <c r="J76" s="506">
        <v>3002</v>
      </c>
      <c r="K76" s="497">
        <v>2087</v>
      </c>
      <c r="L76" s="632">
        <v>148</v>
      </c>
    </row>
    <row r="77" spans="1:12" ht="13.15" customHeight="1">
      <c r="A77" s="396" t="s">
        <v>473</v>
      </c>
      <c r="B77" s="354">
        <v>18142</v>
      </c>
      <c r="C77" s="358">
        <v>16520355.289999999</v>
      </c>
      <c r="D77" s="358"/>
      <c r="E77" s="660">
        <v>6679</v>
      </c>
      <c r="F77" s="358">
        <v>924</v>
      </c>
      <c r="G77" s="358">
        <v>45959029.700000003</v>
      </c>
      <c r="H77" s="358">
        <v>7603</v>
      </c>
      <c r="I77" s="661"/>
      <c r="J77" s="506">
        <v>3879</v>
      </c>
      <c r="K77" s="497">
        <v>3465</v>
      </c>
      <c r="L77" s="632">
        <v>259</v>
      </c>
    </row>
    <row r="78" spans="1:12" ht="13.15" customHeight="1">
      <c r="A78" s="396" t="s">
        <v>477</v>
      </c>
      <c r="B78" s="354">
        <v>430486</v>
      </c>
      <c r="C78" s="358">
        <v>392307238.31</v>
      </c>
      <c r="D78" s="358"/>
      <c r="E78" s="660">
        <v>74506</v>
      </c>
      <c r="F78" s="358">
        <v>101939</v>
      </c>
      <c r="G78" s="358">
        <v>2797510668.4299998</v>
      </c>
      <c r="H78" s="358">
        <v>176445</v>
      </c>
      <c r="I78" s="661"/>
      <c r="J78" s="506">
        <v>85878</v>
      </c>
      <c r="K78" s="497">
        <v>85134</v>
      </c>
      <c r="L78" s="632">
        <v>5433</v>
      </c>
    </row>
    <row r="79" spans="1:12" ht="13.15" customHeight="1">
      <c r="A79" s="396" t="s">
        <v>481</v>
      </c>
      <c r="B79" s="354">
        <v>35732</v>
      </c>
      <c r="C79" s="358">
        <v>32432229.949999999</v>
      </c>
      <c r="D79" s="358"/>
      <c r="E79" s="660">
        <v>9996</v>
      </c>
      <c r="F79" s="358">
        <v>5621</v>
      </c>
      <c r="G79" s="358">
        <v>142883089.30000001</v>
      </c>
      <c r="H79" s="358">
        <v>15617</v>
      </c>
      <c r="I79" s="661"/>
      <c r="J79" s="506">
        <v>8394</v>
      </c>
      <c r="K79" s="497">
        <v>6752</v>
      </c>
      <c r="L79" s="632">
        <v>471</v>
      </c>
    </row>
    <row r="80" spans="1:12" ht="13.15" customHeight="1">
      <c r="A80" s="396" t="s">
        <v>485</v>
      </c>
      <c r="B80" s="354">
        <v>10438</v>
      </c>
      <c r="C80" s="358">
        <v>9481628.9000000004</v>
      </c>
      <c r="D80" s="358"/>
      <c r="E80" s="660">
        <v>3623</v>
      </c>
      <c r="F80" s="358">
        <v>884</v>
      </c>
      <c r="G80" s="358">
        <v>40168566.799999997</v>
      </c>
      <c r="H80" s="358">
        <v>4507</v>
      </c>
      <c r="I80" s="661"/>
      <c r="J80" s="506">
        <v>2703</v>
      </c>
      <c r="K80" s="497">
        <v>1673</v>
      </c>
      <c r="L80" s="632">
        <v>131</v>
      </c>
    </row>
    <row r="81" spans="1:13" ht="10.7" customHeight="1">
      <c r="A81" s="396"/>
      <c r="B81" s="354"/>
      <c r="C81" s="358"/>
      <c r="D81" s="358"/>
      <c r="E81" s="660"/>
      <c r="F81" s="358"/>
      <c r="G81" s="358"/>
      <c r="H81" s="358"/>
      <c r="I81" s="661"/>
      <c r="J81" s="506"/>
      <c r="K81" s="497"/>
      <c r="L81" s="632"/>
    </row>
    <row r="82" spans="1:13" ht="13.15" customHeight="1">
      <c r="A82" s="396" t="s">
        <v>489</v>
      </c>
      <c r="B82" s="354">
        <v>13385</v>
      </c>
      <c r="C82" s="358">
        <v>12135978.380000001</v>
      </c>
      <c r="D82" s="358"/>
      <c r="E82" s="660">
        <v>3895</v>
      </c>
      <c r="F82" s="358">
        <v>1835</v>
      </c>
      <c r="G82" s="358">
        <v>49918820.799999997</v>
      </c>
      <c r="H82" s="358">
        <v>5730</v>
      </c>
      <c r="I82" s="661"/>
      <c r="J82" s="506">
        <v>2978</v>
      </c>
      <c r="K82" s="497">
        <v>2622</v>
      </c>
      <c r="L82" s="632">
        <v>130</v>
      </c>
    </row>
    <row r="83" spans="1:13" ht="13.15" customHeight="1">
      <c r="A83" s="396" t="s">
        <v>491</v>
      </c>
      <c r="B83" s="354">
        <v>9576</v>
      </c>
      <c r="C83" s="358">
        <v>8601171.5999999996</v>
      </c>
      <c r="D83" s="358"/>
      <c r="E83" s="660">
        <v>2616</v>
      </c>
      <c r="F83" s="358">
        <v>1388</v>
      </c>
      <c r="G83" s="358">
        <v>37958069.899999999</v>
      </c>
      <c r="H83" s="358">
        <v>4004</v>
      </c>
      <c r="I83" s="661"/>
      <c r="J83" s="506">
        <v>2026</v>
      </c>
      <c r="K83" s="497">
        <v>1882</v>
      </c>
      <c r="L83" s="632">
        <v>96</v>
      </c>
    </row>
    <row r="84" spans="1:13" ht="13.15" customHeight="1">
      <c r="A84" s="396" t="s">
        <v>494</v>
      </c>
      <c r="B84" s="354">
        <v>31324</v>
      </c>
      <c r="C84" s="358">
        <v>28376835.960000001</v>
      </c>
      <c r="D84" s="358"/>
      <c r="E84" s="660">
        <v>10498</v>
      </c>
      <c r="F84" s="358">
        <v>3199</v>
      </c>
      <c r="G84" s="358">
        <v>100126218.8</v>
      </c>
      <c r="H84" s="358">
        <v>13697</v>
      </c>
      <c r="I84" s="661"/>
      <c r="J84" s="506">
        <v>8288</v>
      </c>
      <c r="K84" s="497">
        <v>4952</v>
      </c>
      <c r="L84" s="632">
        <v>457</v>
      </c>
    </row>
    <row r="85" spans="1:13" ht="13.15" customHeight="1">
      <c r="A85" s="397" t="s">
        <v>497</v>
      </c>
      <c r="B85" s="358">
        <v>11116</v>
      </c>
      <c r="C85" s="358">
        <v>10012515.060000001</v>
      </c>
      <c r="D85" s="358"/>
      <c r="E85" s="660">
        <v>3208</v>
      </c>
      <c r="F85" s="358">
        <v>1590</v>
      </c>
      <c r="G85" s="506">
        <v>45846107.200000003</v>
      </c>
      <c r="H85" s="358">
        <v>4798</v>
      </c>
      <c r="I85" s="661"/>
      <c r="J85" s="506">
        <v>2636</v>
      </c>
      <c r="K85" s="506">
        <v>2041</v>
      </c>
      <c r="L85" s="634">
        <v>121</v>
      </c>
    </row>
    <row r="86" spans="1:13" ht="13.15" customHeight="1">
      <c r="A86" s="397" t="s">
        <v>500</v>
      </c>
      <c r="B86" s="358">
        <v>77019</v>
      </c>
      <c r="C86" s="358">
        <v>69666246.090000004</v>
      </c>
      <c r="D86" s="358"/>
      <c r="E86" s="660">
        <v>25497</v>
      </c>
      <c r="F86" s="358">
        <v>11402</v>
      </c>
      <c r="G86" s="358">
        <v>295065466.22000003</v>
      </c>
      <c r="H86" s="358">
        <v>36899</v>
      </c>
      <c r="I86" s="661"/>
      <c r="J86" s="506">
        <v>21903</v>
      </c>
      <c r="K86" s="506">
        <v>13925</v>
      </c>
      <c r="L86" s="634">
        <v>1071</v>
      </c>
      <c r="M86" s="637"/>
    </row>
    <row r="87" spans="1:13" ht="18">
      <c r="A87" s="423" t="s">
        <v>734</v>
      </c>
      <c r="B87" s="636"/>
      <c r="C87" s="636"/>
      <c r="D87" s="636"/>
      <c r="E87" s="636"/>
      <c r="F87" s="636"/>
      <c r="G87" s="636"/>
      <c r="H87" s="636"/>
      <c r="I87" s="636"/>
      <c r="J87" s="634"/>
      <c r="K87" s="634"/>
      <c r="L87" s="634"/>
      <c r="M87" s="637"/>
    </row>
    <row r="88" spans="1:13" ht="15.75">
      <c r="A88" s="662" t="str">
        <f>A45</f>
        <v>Exemptions, Standard and Itemized Deductions, and Number of Returns by Filing Status/Locality</v>
      </c>
      <c r="B88" s="636"/>
      <c r="C88" s="636"/>
      <c r="D88" s="636"/>
      <c r="E88" s="636"/>
      <c r="F88" s="636"/>
      <c r="G88" s="636"/>
      <c r="H88" s="636"/>
      <c r="I88" s="636"/>
      <c r="J88" s="634"/>
      <c r="K88" s="634"/>
      <c r="L88" s="634"/>
    </row>
    <row r="89" spans="1:13" ht="15.75">
      <c r="A89" s="635" t="str">
        <f>A46</f>
        <v>Taxable Year 2017</v>
      </c>
      <c r="B89" s="636"/>
      <c r="C89" s="636"/>
      <c r="D89" s="636"/>
      <c r="E89" s="636"/>
      <c r="F89" s="636"/>
      <c r="G89" s="636"/>
      <c r="H89" s="636"/>
      <c r="I89" s="636"/>
      <c r="J89" s="664"/>
      <c r="K89" s="664"/>
      <c r="L89" s="664"/>
    </row>
    <row r="90" spans="1:13" ht="13.15" customHeight="1" thickBot="1">
      <c r="A90" s="439"/>
      <c r="B90" s="663">
        <f t="shared" ref="B90:I90" si="1">SUM(B52:B86)</f>
        <v>1679599</v>
      </c>
      <c r="C90" s="663">
        <f t="shared" si="1"/>
        <v>1524159715.95</v>
      </c>
      <c r="D90" s="663">
        <f t="shared" si="1"/>
        <v>0</v>
      </c>
      <c r="E90" s="663">
        <f t="shared" si="1"/>
        <v>424543</v>
      </c>
      <c r="F90" s="663">
        <f t="shared" si="1"/>
        <v>300829</v>
      </c>
      <c r="G90" s="663">
        <f t="shared" si="1"/>
        <v>7992331323.2700005</v>
      </c>
      <c r="H90" s="663">
        <f t="shared" si="1"/>
        <v>725372</v>
      </c>
      <c r="I90" s="663">
        <f t="shared" si="1"/>
        <v>0</v>
      </c>
      <c r="J90" s="664">
        <f>SUM(J52:J86)</f>
        <v>395124</v>
      </c>
      <c r="K90" s="664">
        <f>SUM(K52:K86)</f>
        <v>308479</v>
      </c>
      <c r="L90" s="664">
        <f>SUM(L52:L86)</f>
        <v>21769</v>
      </c>
    </row>
    <row r="91" spans="1:13">
      <c r="A91" s="638"/>
      <c r="B91" s="1329" t="s">
        <v>416</v>
      </c>
      <c r="C91" s="1329"/>
      <c r="D91" s="998"/>
      <c r="E91" s="1330" t="s">
        <v>417</v>
      </c>
      <c r="F91" s="1331"/>
      <c r="G91" s="1331"/>
      <c r="H91" s="1331"/>
      <c r="I91" s="640"/>
      <c r="J91" s="641"/>
      <c r="K91" s="642" t="s">
        <v>731</v>
      </c>
      <c r="L91" s="643"/>
      <c r="M91" s="637"/>
    </row>
    <row r="92" spans="1:13" ht="13.15" customHeight="1">
      <c r="A92" s="665"/>
      <c r="B92" s="666"/>
      <c r="C92" s="666"/>
      <c r="D92" s="666"/>
      <c r="E92" s="667"/>
      <c r="F92" s="666"/>
      <c r="G92" s="666"/>
      <c r="H92" s="668" t="s">
        <v>17</v>
      </c>
      <c r="I92" s="669"/>
      <c r="J92" s="670"/>
      <c r="K92" s="651" t="s">
        <v>997</v>
      </c>
      <c r="L92" s="651" t="s">
        <v>997</v>
      </c>
    </row>
    <row r="93" spans="1:13" ht="13.15" customHeight="1">
      <c r="A93" s="418" t="s">
        <v>23</v>
      </c>
      <c r="B93" s="652" t="s">
        <v>732</v>
      </c>
      <c r="C93" s="652" t="s">
        <v>20</v>
      </c>
      <c r="D93" s="652"/>
      <c r="E93" s="653" t="s">
        <v>413</v>
      </c>
      <c r="F93" s="652" t="s">
        <v>412</v>
      </c>
      <c r="G93" s="652" t="s">
        <v>20</v>
      </c>
      <c r="H93" s="652" t="s">
        <v>410</v>
      </c>
      <c r="I93" s="654"/>
      <c r="J93" s="655" t="s">
        <v>733</v>
      </c>
      <c r="K93" s="655" t="s">
        <v>408</v>
      </c>
      <c r="L93" s="656" t="s">
        <v>996</v>
      </c>
    </row>
    <row r="94" spans="1:13" ht="10.7" customHeight="1">
      <c r="A94" s="397"/>
      <c r="B94" s="668"/>
      <c r="C94" s="668"/>
      <c r="D94" s="668"/>
      <c r="E94" s="672"/>
      <c r="F94" s="668"/>
      <c r="G94" s="668"/>
      <c r="H94" s="668"/>
      <c r="I94" s="669"/>
      <c r="J94" s="670"/>
      <c r="K94" s="670"/>
      <c r="L94" s="632"/>
    </row>
    <row r="95" spans="1:13" ht="13.15" customHeight="1">
      <c r="A95" s="396" t="s">
        <v>502</v>
      </c>
      <c r="B95" s="354">
        <v>16218</v>
      </c>
      <c r="C95" s="659">
        <v>14634800.609999999</v>
      </c>
      <c r="D95" s="659"/>
      <c r="E95" s="660">
        <v>4889</v>
      </c>
      <c r="F95" s="358">
        <v>2116</v>
      </c>
      <c r="G95" s="659">
        <v>64629633.700000003</v>
      </c>
      <c r="H95" s="358">
        <v>7005</v>
      </c>
      <c r="I95" s="661"/>
      <c r="J95" s="506">
        <v>3809</v>
      </c>
      <c r="K95" s="497">
        <v>3026</v>
      </c>
      <c r="L95" s="632">
        <v>170</v>
      </c>
    </row>
    <row r="96" spans="1:13" ht="13.15" customHeight="1">
      <c r="A96" s="396" t="s">
        <v>505</v>
      </c>
      <c r="B96" s="354">
        <v>23414</v>
      </c>
      <c r="C96" s="358">
        <v>21211244.149999999</v>
      </c>
      <c r="D96" s="358"/>
      <c r="E96" s="660">
        <v>5146</v>
      </c>
      <c r="F96" s="358">
        <v>4771</v>
      </c>
      <c r="G96" s="358">
        <v>111548589.2</v>
      </c>
      <c r="H96" s="358">
        <v>9917</v>
      </c>
      <c r="I96" s="661"/>
      <c r="J96" s="506">
        <v>4687</v>
      </c>
      <c r="K96" s="497">
        <v>4897</v>
      </c>
      <c r="L96" s="632">
        <v>333</v>
      </c>
    </row>
    <row r="97" spans="1:12" ht="13.15" customHeight="1">
      <c r="A97" s="396" t="s">
        <v>507</v>
      </c>
      <c r="B97" s="354">
        <v>12588</v>
      </c>
      <c r="C97" s="358">
        <v>11379157.57</v>
      </c>
      <c r="D97" s="358"/>
      <c r="E97" s="660">
        <v>3975</v>
      </c>
      <c r="F97" s="358">
        <v>1523</v>
      </c>
      <c r="G97" s="358">
        <v>46673945.399999999</v>
      </c>
      <c r="H97" s="358">
        <v>5498</v>
      </c>
      <c r="I97" s="661"/>
      <c r="J97" s="506">
        <v>3455</v>
      </c>
      <c r="K97" s="497">
        <v>1904</v>
      </c>
      <c r="L97" s="632">
        <v>139</v>
      </c>
    </row>
    <row r="98" spans="1:12" ht="13.15" customHeight="1">
      <c r="A98" s="396" t="s">
        <v>510</v>
      </c>
      <c r="B98" s="354">
        <v>14025</v>
      </c>
      <c r="C98" s="358">
        <v>12530055.73</v>
      </c>
      <c r="D98" s="358"/>
      <c r="E98" s="660">
        <v>3517</v>
      </c>
      <c r="F98" s="358">
        <v>2120</v>
      </c>
      <c r="G98" s="358">
        <v>62399384.5</v>
      </c>
      <c r="H98" s="358">
        <v>5637</v>
      </c>
      <c r="I98" s="661"/>
      <c r="J98" s="506">
        <v>2994</v>
      </c>
      <c r="K98" s="497">
        <v>2472</v>
      </c>
      <c r="L98" s="632">
        <v>171</v>
      </c>
    </row>
    <row r="99" spans="1:12" ht="13.15" customHeight="1">
      <c r="A99" s="396" t="s">
        <v>513</v>
      </c>
      <c r="B99" s="354">
        <v>13379</v>
      </c>
      <c r="C99" s="358">
        <v>12178262.609999999</v>
      </c>
      <c r="D99" s="358"/>
      <c r="E99" s="660">
        <v>4434</v>
      </c>
      <c r="F99" s="358">
        <v>1303</v>
      </c>
      <c r="G99" s="358">
        <v>43429394.100000001</v>
      </c>
      <c r="H99" s="358">
        <v>5737</v>
      </c>
      <c r="I99" s="661"/>
      <c r="J99" s="506">
        <v>3541</v>
      </c>
      <c r="K99" s="497">
        <v>2031</v>
      </c>
      <c r="L99" s="632">
        <v>165</v>
      </c>
    </row>
    <row r="100" spans="1:12" ht="10.7" customHeight="1">
      <c r="A100" s="396"/>
      <c r="B100" s="354"/>
      <c r="C100" s="358"/>
      <c r="D100" s="358"/>
      <c r="E100" s="660"/>
      <c r="F100" s="358"/>
      <c r="G100" s="358"/>
      <c r="H100" s="358"/>
      <c r="I100" s="661"/>
      <c r="J100" s="506"/>
      <c r="K100" s="497"/>
      <c r="L100" s="632"/>
    </row>
    <row r="101" spans="1:12" ht="13.15" customHeight="1">
      <c r="A101" s="396" t="s">
        <v>516</v>
      </c>
      <c r="B101" s="354">
        <v>38134</v>
      </c>
      <c r="C101" s="358">
        <v>34486535.390000001</v>
      </c>
      <c r="D101" s="358"/>
      <c r="E101" s="660">
        <v>10178</v>
      </c>
      <c r="F101" s="358">
        <v>6239</v>
      </c>
      <c r="G101" s="358">
        <v>154540596.88999999</v>
      </c>
      <c r="H101" s="358">
        <v>16417</v>
      </c>
      <c r="I101" s="661"/>
      <c r="J101" s="506">
        <v>8954</v>
      </c>
      <c r="K101" s="497">
        <v>6952</v>
      </c>
      <c r="L101" s="632">
        <v>511</v>
      </c>
    </row>
    <row r="102" spans="1:12" ht="13.15" customHeight="1">
      <c r="A102" s="396" t="s">
        <v>519</v>
      </c>
      <c r="B102" s="354">
        <v>23728</v>
      </c>
      <c r="C102" s="358">
        <v>21591481.079999998</v>
      </c>
      <c r="D102" s="358"/>
      <c r="E102" s="660">
        <v>8213</v>
      </c>
      <c r="F102" s="358">
        <v>2326</v>
      </c>
      <c r="G102" s="358">
        <v>84730013.5</v>
      </c>
      <c r="H102" s="358">
        <v>10539</v>
      </c>
      <c r="I102" s="661"/>
      <c r="J102" s="506">
        <v>5967</v>
      </c>
      <c r="K102" s="497">
        <v>4373</v>
      </c>
      <c r="L102" s="632">
        <v>199</v>
      </c>
    </row>
    <row r="103" spans="1:12" ht="13.15" customHeight="1">
      <c r="A103" s="396" t="s">
        <v>522</v>
      </c>
      <c r="B103" s="354">
        <v>15976</v>
      </c>
      <c r="C103" s="358">
        <v>14479302.470000001</v>
      </c>
      <c r="D103" s="358"/>
      <c r="E103" s="660">
        <v>5738</v>
      </c>
      <c r="F103" s="358">
        <v>1155</v>
      </c>
      <c r="G103" s="358">
        <v>43527120.299999997</v>
      </c>
      <c r="H103" s="358">
        <v>6893</v>
      </c>
      <c r="I103" s="661"/>
      <c r="J103" s="506">
        <v>3555</v>
      </c>
      <c r="K103" s="497">
        <v>3131</v>
      </c>
      <c r="L103" s="632">
        <v>207</v>
      </c>
    </row>
    <row r="104" spans="1:12" ht="13.15" customHeight="1">
      <c r="A104" s="396" t="s">
        <v>525</v>
      </c>
      <c r="B104" s="354">
        <v>60593</v>
      </c>
      <c r="C104" s="358">
        <v>55147048.469999999</v>
      </c>
      <c r="D104" s="358"/>
      <c r="E104" s="660">
        <v>20582</v>
      </c>
      <c r="F104" s="358">
        <v>5719</v>
      </c>
      <c r="G104" s="358">
        <v>196522521.69999999</v>
      </c>
      <c r="H104" s="358">
        <v>26301</v>
      </c>
      <c r="I104" s="661"/>
      <c r="J104" s="506">
        <v>14616</v>
      </c>
      <c r="K104" s="497">
        <v>10894</v>
      </c>
      <c r="L104" s="632">
        <v>791</v>
      </c>
    </row>
    <row r="105" spans="1:12" ht="13.15" customHeight="1">
      <c r="A105" s="396" t="s">
        <v>528</v>
      </c>
      <c r="B105" s="354">
        <v>31350</v>
      </c>
      <c r="C105" s="358">
        <v>28431745.039999999</v>
      </c>
      <c r="D105" s="358"/>
      <c r="E105" s="660">
        <v>6712</v>
      </c>
      <c r="F105" s="358">
        <v>6284</v>
      </c>
      <c r="G105" s="358">
        <v>142030248.90000001</v>
      </c>
      <c r="H105" s="358">
        <v>12996</v>
      </c>
      <c r="I105" s="661"/>
      <c r="J105" s="506">
        <v>6073</v>
      </c>
      <c r="K105" s="497">
        <v>6559</v>
      </c>
      <c r="L105" s="632">
        <v>364</v>
      </c>
    </row>
    <row r="106" spans="1:12" ht="10.7" customHeight="1">
      <c r="A106" s="396"/>
      <c r="B106" s="354"/>
      <c r="C106" s="358"/>
      <c r="D106" s="358"/>
      <c r="E106" s="660"/>
      <c r="F106" s="358"/>
      <c r="G106" s="358"/>
      <c r="H106" s="358"/>
      <c r="I106" s="661"/>
      <c r="J106" s="506"/>
      <c r="K106" s="497"/>
      <c r="L106" s="632"/>
    </row>
    <row r="107" spans="1:12" ht="13.15" customHeight="1">
      <c r="A107" s="396" t="s">
        <v>531</v>
      </c>
      <c r="B107" s="354">
        <v>16847</v>
      </c>
      <c r="C107" s="358">
        <v>15280081.84</v>
      </c>
      <c r="D107" s="358"/>
      <c r="E107" s="660">
        <v>5768</v>
      </c>
      <c r="F107" s="358">
        <v>1849</v>
      </c>
      <c r="G107" s="358">
        <v>60459292.399999999</v>
      </c>
      <c r="H107" s="358">
        <v>7617</v>
      </c>
      <c r="I107" s="661"/>
      <c r="J107" s="506">
        <v>4778</v>
      </c>
      <c r="K107" s="497">
        <v>2604</v>
      </c>
      <c r="L107" s="632">
        <v>235</v>
      </c>
    </row>
    <row r="108" spans="1:12" ht="13.15" customHeight="1">
      <c r="A108" s="396" t="s">
        <v>533</v>
      </c>
      <c r="B108" s="354">
        <v>31836</v>
      </c>
      <c r="C108" s="358">
        <v>28852797.719999999</v>
      </c>
      <c r="D108" s="358"/>
      <c r="E108" s="660">
        <v>8779</v>
      </c>
      <c r="F108" s="358">
        <v>5165</v>
      </c>
      <c r="G108" s="358">
        <v>136142306.90000001</v>
      </c>
      <c r="H108" s="358">
        <v>13944</v>
      </c>
      <c r="I108" s="661"/>
      <c r="J108" s="506">
        <v>7775</v>
      </c>
      <c r="K108" s="497">
        <v>5553</v>
      </c>
      <c r="L108" s="632">
        <v>616</v>
      </c>
    </row>
    <row r="109" spans="1:12" ht="13.15" customHeight="1">
      <c r="A109" s="396" t="s">
        <v>536</v>
      </c>
      <c r="B109" s="354">
        <v>472573</v>
      </c>
      <c r="C109" s="358">
        <v>431335048.43000001</v>
      </c>
      <c r="D109" s="358"/>
      <c r="E109" s="660">
        <v>101916</v>
      </c>
      <c r="F109" s="358">
        <v>104052</v>
      </c>
      <c r="G109" s="358">
        <v>2805224811.23</v>
      </c>
      <c r="H109" s="358">
        <v>205968</v>
      </c>
      <c r="I109" s="661"/>
      <c r="J109" s="506">
        <v>118102</v>
      </c>
      <c r="K109" s="497">
        <v>80650</v>
      </c>
      <c r="L109" s="632">
        <v>7216</v>
      </c>
    </row>
    <row r="110" spans="1:12" ht="13.15" customHeight="1">
      <c r="A110" s="396" t="s">
        <v>538</v>
      </c>
      <c r="B110" s="354">
        <v>30904</v>
      </c>
      <c r="C110" s="358">
        <v>28066977.98</v>
      </c>
      <c r="D110" s="358"/>
      <c r="E110" s="660">
        <v>11154</v>
      </c>
      <c r="F110" s="358">
        <v>2745</v>
      </c>
      <c r="G110" s="358">
        <v>87258336.900000006</v>
      </c>
      <c r="H110" s="358">
        <v>13899</v>
      </c>
      <c r="I110" s="661"/>
      <c r="J110" s="506">
        <v>7732</v>
      </c>
      <c r="K110" s="497">
        <v>5862</v>
      </c>
      <c r="L110" s="632">
        <v>305</v>
      </c>
    </row>
    <row r="111" spans="1:12" ht="13.15" customHeight="1">
      <c r="A111" s="396" t="s">
        <v>541</v>
      </c>
      <c r="B111" s="354">
        <v>7985</v>
      </c>
      <c r="C111" s="358">
        <v>7206176.1799999997</v>
      </c>
      <c r="D111" s="358"/>
      <c r="E111" s="660">
        <v>2027</v>
      </c>
      <c r="F111" s="358">
        <v>1413</v>
      </c>
      <c r="G111" s="358">
        <v>44221714.799999997</v>
      </c>
      <c r="H111" s="358">
        <v>3440</v>
      </c>
      <c r="I111" s="661"/>
      <c r="J111" s="506">
        <v>1815</v>
      </c>
      <c r="K111" s="497">
        <v>1539</v>
      </c>
      <c r="L111" s="632">
        <v>86</v>
      </c>
    </row>
    <row r="112" spans="1:12" ht="10.7" customHeight="1">
      <c r="A112" s="396"/>
      <c r="B112" s="354"/>
      <c r="C112" s="358"/>
      <c r="D112" s="358"/>
      <c r="E112" s="660"/>
      <c r="F112" s="358"/>
      <c r="G112" s="358"/>
      <c r="H112" s="358"/>
      <c r="I112" s="661"/>
      <c r="J112" s="506"/>
      <c r="K112" s="497"/>
      <c r="L112" s="632"/>
    </row>
    <row r="113" spans="1:12" ht="13.15" customHeight="1">
      <c r="A113" s="396" t="s">
        <v>471</v>
      </c>
      <c r="B113" s="497">
        <v>13541</v>
      </c>
      <c r="C113" s="506">
        <v>12338170.84</v>
      </c>
      <c r="D113" s="506"/>
      <c r="E113" s="673">
        <v>3529</v>
      </c>
      <c r="F113" s="506">
        <v>2398</v>
      </c>
      <c r="G113" s="506">
        <v>129614190.40000001</v>
      </c>
      <c r="H113" s="506">
        <v>5927</v>
      </c>
      <c r="I113" s="674"/>
      <c r="J113" s="506">
        <v>3256</v>
      </c>
      <c r="K113" s="497">
        <v>2294</v>
      </c>
      <c r="L113" s="632">
        <v>377</v>
      </c>
    </row>
    <row r="114" spans="1:12" ht="13.15" customHeight="1">
      <c r="A114" s="396" t="s">
        <v>475</v>
      </c>
      <c r="B114" s="354">
        <v>104353</v>
      </c>
      <c r="C114" s="358">
        <v>94364980.980000004</v>
      </c>
      <c r="D114" s="358"/>
      <c r="E114" s="660">
        <v>28439</v>
      </c>
      <c r="F114" s="358">
        <v>16532</v>
      </c>
      <c r="G114" s="358">
        <v>403447987.39999998</v>
      </c>
      <c r="H114" s="358">
        <v>44971</v>
      </c>
      <c r="I114" s="661"/>
      <c r="J114" s="506">
        <v>24083</v>
      </c>
      <c r="K114" s="497">
        <v>19755</v>
      </c>
      <c r="L114" s="632">
        <v>1133</v>
      </c>
    </row>
    <row r="115" spans="1:12" ht="13.15" customHeight="1">
      <c r="A115" s="396" t="s">
        <v>548</v>
      </c>
      <c r="B115" s="354">
        <v>22110</v>
      </c>
      <c r="C115" s="358">
        <v>19955074.559999999</v>
      </c>
      <c r="D115" s="358"/>
      <c r="E115" s="660">
        <v>6964</v>
      </c>
      <c r="F115" s="358">
        <v>2569</v>
      </c>
      <c r="G115" s="358">
        <v>77806071.799999997</v>
      </c>
      <c r="H115" s="358">
        <v>9533</v>
      </c>
      <c r="I115" s="661"/>
      <c r="J115" s="506">
        <v>5092</v>
      </c>
      <c r="K115" s="497">
        <v>4231</v>
      </c>
      <c r="L115" s="632">
        <v>210</v>
      </c>
    </row>
    <row r="116" spans="1:12" ht="13.15" customHeight="1">
      <c r="A116" s="396" t="s">
        <v>551</v>
      </c>
      <c r="B116" s="354">
        <v>85283</v>
      </c>
      <c r="C116" s="358">
        <v>77441442.180000007</v>
      </c>
      <c r="D116" s="358"/>
      <c r="E116" s="660">
        <v>25788</v>
      </c>
      <c r="F116" s="358">
        <v>10703</v>
      </c>
      <c r="G116" s="358">
        <v>297683270.30000001</v>
      </c>
      <c r="H116" s="358">
        <v>36491</v>
      </c>
      <c r="I116" s="661"/>
      <c r="J116" s="506">
        <v>19421</v>
      </c>
      <c r="K116" s="497">
        <v>16261</v>
      </c>
      <c r="L116" s="632">
        <v>809</v>
      </c>
    </row>
    <row r="117" spans="1:12" ht="13.15" customHeight="1">
      <c r="A117" s="396" t="s">
        <v>554</v>
      </c>
      <c r="B117" s="354">
        <v>21974</v>
      </c>
      <c r="C117" s="358">
        <v>20081901.140000001</v>
      </c>
      <c r="D117" s="358"/>
      <c r="E117" s="660">
        <v>8106</v>
      </c>
      <c r="F117" s="358">
        <v>1306</v>
      </c>
      <c r="G117" s="358">
        <v>60697466.700000003</v>
      </c>
      <c r="H117" s="358">
        <v>9412</v>
      </c>
      <c r="I117" s="661"/>
      <c r="J117" s="506">
        <v>4550</v>
      </c>
      <c r="K117" s="497">
        <v>4688</v>
      </c>
      <c r="L117" s="632">
        <v>174</v>
      </c>
    </row>
    <row r="118" spans="1:12" ht="10.7" customHeight="1">
      <c r="A118" s="396"/>
      <c r="B118" s="354"/>
      <c r="C118" s="358"/>
      <c r="D118" s="358"/>
      <c r="E118" s="660"/>
      <c r="F118" s="358"/>
      <c r="G118" s="358"/>
      <c r="H118" s="358"/>
      <c r="I118" s="661"/>
      <c r="J118" s="506"/>
      <c r="K118" s="497"/>
      <c r="L118" s="632"/>
    </row>
    <row r="119" spans="1:12" ht="13.15" customHeight="1">
      <c r="A119" s="396" t="s">
        <v>430</v>
      </c>
      <c r="B119" s="354">
        <v>20108</v>
      </c>
      <c r="C119" s="358">
        <v>18276884.739999998</v>
      </c>
      <c r="D119" s="358"/>
      <c r="E119" s="660">
        <v>7543</v>
      </c>
      <c r="F119" s="358">
        <v>1171</v>
      </c>
      <c r="G119" s="358">
        <v>52237975.100000001</v>
      </c>
      <c r="H119" s="358">
        <v>8714</v>
      </c>
      <c r="I119" s="661"/>
      <c r="J119" s="506">
        <v>4317</v>
      </c>
      <c r="K119" s="497">
        <v>3991</v>
      </c>
      <c r="L119" s="632">
        <v>406</v>
      </c>
    </row>
    <row r="120" spans="1:12" ht="13.15" customHeight="1">
      <c r="A120" s="396" t="s">
        <v>434</v>
      </c>
      <c r="B120" s="354">
        <v>45487</v>
      </c>
      <c r="C120" s="358">
        <v>41252399.450000003</v>
      </c>
      <c r="D120" s="358"/>
      <c r="E120" s="660">
        <v>14170</v>
      </c>
      <c r="F120" s="358">
        <v>5883</v>
      </c>
      <c r="G120" s="506">
        <v>155066534</v>
      </c>
      <c r="H120" s="358">
        <v>20053</v>
      </c>
      <c r="I120" s="661"/>
      <c r="J120" s="506">
        <v>11432</v>
      </c>
      <c r="K120" s="497">
        <v>8161</v>
      </c>
      <c r="L120" s="632">
        <v>460</v>
      </c>
    </row>
    <row r="121" spans="1:12" ht="13.15" customHeight="1">
      <c r="A121" s="396" t="s">
        <v>438</v>
      </c>
      <c r="B121" s="354">
        <v>27768</v>
      </c>
      <c r="C121" s="358">
        <v>25287562.510000002</v>
      </c>
      <c r="D121" s="358"/>
      <c r="E121" s="660">
        <v>10481</v>
      </c>
      <c r="F121" s="358">
        <v>1682</v>
      </c>
      <c r="G121" s="358">
        <v>73406404</v>
      </c>
      <c r="H121" s="358">
        <v>12163</v>
      </c>
      <c r="I121" s="661"/>
      <c r="J121" s="506">
        <v>6606</v>
      </c>
      <c r="K121" s="497">
        <v>5244</v>
      </c>
      <c r="L121" s="632">
        <v>313</v>
      </c>
    </row>
    <row r="122" spans="1:12" ht="13.15" customHeight="1">
      <c r="A122" s="396" t="s">
        <v>442</v>
      </c>
      <c r="B122" s="354">
        <v>17771</v>
      </c>
      <c r="C122" s="358">
        <v>16174791.199999999</v>
      </c>
      <c r="D122" s="358"/>
      <c r="E122" s="660">
        <v>5219</v>
      </c>
      <c r="F122" s="358">
        <v>2552</v>
      </c>
      <c r="G122" s="358">
        <v>63736571.700000003</v>
      </c>
      <c r="H122" s="358">
        <v>7771</v>
      </c>
      <c r="I122" s="661"/>
      <c r="J122" s="506">
        <v>4387</v>
      </c>
      <c r="K122" s="497">
        <v>3091</v>
      </c>
      <c r="L122" s="632">
        <v>293</v>
      </c>
    </row>
    <row r="123" spans="1:12" ht="13.15" customHeight="1">
      <c r="A123" s="396" t="s">
        <v>446</v>
      </c>
      <c r="B123" s="354">
        <v>137126</v>
      </c>
      <c r="C123" s="358">
        <v>124730604.76000001</v>
      </c>
      <c r="D123" s="358"/>
      <c r="E123" s="660">
        <v>33015</v>
      </c>
      <c r="F123" s="358">
        <v>26036</v>
      </c>
      <c r="G123" s="358">
        <v>633932508.32000005</v>
      </c>
      <c r="H123" s="358">
        <v>59051</v>
      </c>
      <c r="I123" s="661"/>
      <c r="J123" s="506">
        <v>32689</v>
      </c>
      <c r="K123" s="497">
        <v>24529</v>
      </c>
      <c r="L123" s="632">
        <v>1833</v>
      </c>
    </row>
    <row r="124" spans="1:12" ht="10.7" customHeight="1">
      <c r="A124" s="396"/>
      <c r="B124" s="354"/>
      <c r="C124" s="358"/>
      <c r="D124" s="358"/>
      <c r="E124" s="660"/>
      <c r="F124" s="358"/>
      <c r="G124" s="358"/>
      <c r="H124" s="358"/>
      <c r="I124" s="661"/>
      <c r="J124" s="506"/>
      <c r="K124" s="497"/>
      <c r="L124" s="632"/>
    </row>
    <row r="125" spans="1:12" ht="13.15" customHeight="1">
      <c r="A125" s="396" t="s">
        <v>450</v>
      </c>
      <c r="B125" s="354">
        <v>146466</v>
      </c>
      <c r="C125" s="358">
        <v>132972324.75</v>
      </c>
      <c r="D125" s="358"/>
      <c r="E125" s="660">
        <v>31480</v>
      </c>
      <c r="F125" s="358">
        <v>30573</v>
      </c>
      <c r="G125" s="358">
        <v>728278648.80999994</v>
      </c>
      <c r="H125" s="358">
        <v>62053</v>
      </c>
      <c r="I125" s="661"/>
      <c r="J125" s="506">
        <v>32971</v>
      </c>
      <c r="K125" s="497">
        <v>26821</v>
      </c>
      <c r="L125" s="632">
        <v>2261</v>
      </c>
    </row>
    <row r="126" spans="1:12" ht="13.15" customHeight="1">
      <c r="A126" s="396" t="s">
        <v>454</v>
      </c>
      <c r="B126" s="354">
        <v>6763</v>
      </c>
      <c r="C126" s="358">
        <v>6148607.7800000003</v>
      </c>
      <c r="D126" s="358"/>
      <c r="E126" s="660">
        <v>2021</v>
      </c>
      <c r="F126" s="358">
        <v>1046</v>
      </c>
      <c r="G126" s="358">
        <v>26719069</v>
      </c>
      <c r="H126" s="358">
        <v>3067</v>
      </c>
      <c r="I126" s="661"/>
      <c r="J126" s="506">
        <v>1732</v>
      </c>
      <c r="K126" s="497">
        <v>1220</v>
      </c>
      <c r="L126" s="632">
        <v>115</v>
      </c>
    </row>
    <row r="127" spans="1:12" ht="13.15" customHeight="1">
      <c r="A127" s="396" t="s">
        <v>458</v>
      </c>
      <c r="B127" s="354">
        <v>8413</v>
      </c>
      <c r="C127" s="358">
        <v>7669885.0300000003</v>
      </c>
      <c r="D127" s="358"/>
      <c r="E127" s="660">
        <v>2797</v>
      </c>
      <c r="F127" s="358">
        <v>1092</v>
      </c>
      <c r="G127" s="358">
        <v>28814855.399999999</v>
      </c>
      <c r="H127" s="358">
        <v>3889</v>
      </c>
      <c r="I127" s="661"/>
      <c r="J127" s="506">
        <v>2540</v>
      </c>
      <c r="K127" s="497">
        <v>1219</v>
      </c>
      <c r="L127" s="632">
        <v>130</v>
      </c>
    </row>
    <row r="128" spans="1:12" ht="13.15" customHeight="1">
      <c r="A128" s="397" t="s">
        <v>462</v>
      </c>
      <c r="B128" s="358">
        <v>36291</v>
      </c>
      <c r="C128" s="358">
        <v>32989096.84</v>
      </c>
      <c r="D128" s="358"/>
      <c r="E128" s="660">
        <v>12895</v>
      </c>
      <c r="F128" s="358">
        <v>2444</v>
      </c>
      <c r="G128" s="358">
        <v>99483600.200000003</v>
      </c>
      <c r="H128" s="358">
        <v>15339</v>
      </c>
      <c r="I128" s="661"/>
      <c r="J128" s="506">
        <v>7660</v>
      </c>
      <c r="K128" s="506">
        <v>7263</v>
      </c>
      <c r="L128" s="634">
        <v>416</v>
      </c>
    </row>
    <row r="129" spans="1:14" ht="13.15" customHeight="1">
      <c r="A129" s="397" t="s">
        <v>466</v>
      </c>
      <c r="B129" s="358">
        <v>39959</v>
      </c>
      <c r="C129" s="358">
        <v>36301243.43</v>
      </c>
      <c r="D129" s="358"/>
      <c r="E129" s="660">
        <v>11352</v>
      </c>
      <c r="F129" s="358">
        <v>6639</v>
      </c>
      <c r="G129" s="358">
        <v>154428599.19999999</v>
      </c>
      <c r="H129" s="358">
        <v>17991</v>
      </c>
      <c r="I129" s="661"/>
      <c r="J129" s="506">
        <v>10450</v>
      </c>
      <c r="K129" s="506">
        <v>7034</v>
      </c>
      <c r="L129" s="634">
        <v>507</v>
      </c>
      <c r="M129" s="637"/>
    </row>
    <row r="130" spans="1:14" ht="18">
      <c r="A130" s="423" t="s">
        <v>734</v>
      </c>
      <c r="B130" s="636"/>
      <c r="C130" s="636"/>
      <c r="D130" s="636"/>
      <c r="E130" s="636"/>
      <c r="F130" s="636"/>
      <c r="G130" s="636"/>
      <c r="H130" s="636"/>
      <c r="I130" s="636"/>
      <c r="J130" s="634"/>
      <c r="K130" s="634"/>
      <c r="L130" s="634"/>
      <c r="M130" s="637"/>
    </row>
    <row r="131" spans="1:14" ht="15.75">
      <c r="A131" s="662" t="str">
        <f>A88</f>
        <v>Exemptions, Standard and Itemized Deductions, and Number of Returns by Filing Status/Locality</v>
      </c>
      <c r="B131" s="636"/>
      <c r="C131" s="636"/>
      <c r="D131" s="636"/>
      <c r="E131" s="636"/>
      <c r="F131" s="636"/>
      <c r="G131" s="636"/>
      <c r="H131" s="636"/>
      <c r="I131" s="636"/>
      <c r="J131" s="634"/>
      <c r="K131" s="634"/>
      <c r="L131" s="634"/>
    </row>
    <row r="132" spans="1:14" ht="15.75">
      <c r="A132" s="635" t="str">
        <f>A89</f>
        <v>Taxable Year 2017</v>
      </c>
      <c r="B132" s="636"/>
      <c r="C132" s="636"/>
      <c r="D132" s="636"/>
      <c r="E132" s="636"/>
      <c r="F132" s="636"/>
      <c r="G132" s="636"/>
      <c r="H132" s="636"/>
      <c r="I132" s="636"/>
      <c r="J132" s="634"/>
      <c r="K132" s="634"/>
      <c r="L132" s="634"/>
    </row>
    <row r="133" spans="1:14" ht="13.15" customHeight="1" thickBot="1">
      <c r="A133" s="637"/>
      <c r="B133" s="663">
        <f t="shared" ref="B133:L133" si="2">SUM(B95:B129)</f>
        <v>1542963</v>
      </c>
      <c r="C133" s="663">
        <f t="shared" si="2"/>
        <v>1402795685.46</v>
      </c>
      <c r="D133" s="663">
        <f t="shared" si="2"/>
        <v>0</v>
      </c>
      <c r="E133" s="663">
        <f t="shared" si="2"/>
        <v>406827</v>
      </c>
      <c r="F133" s="663">
        <f t="shared" si="2"/>
        <v>261406</v>
      </c>
      <c r="G133" s="663">
        <f t="shared" si="2"/>
        <v>7068691662.75</v>
      </c>
      <c r="H133" s="663">
        <f t="shared" si="2"/>
        <v>668233</v>
      </c>
      <c r="I133" s="663">
        <f t="shared" si="2"/>
        <v>0</v>
      </c>
      <c r="J133" s="664">
        <f t="shared" si="2"/>
        <v>369039</v>
      </c>
      <c r="K133" s="664">
        <f t="shared" si="2"/>
        <v>278249</v>
      </c>
      <c r="L133" s="664">
        <f t="shared" si="2"/>
        <v>20945</v>
      </c>
    </row>
    <row r="134" spans="1:14">
      <c r="A134" s="638"/>
      <c r="B134" s="1329" t="s">
        <v>416</v>
      </c>
      <c r="C134" s="1329"/>
      <c r="D134" s="998"/>
      <c r="E134" s="1330" t="s">
        <v>417</v>
      </c>
      <c r="F134" s="1331"/>
      <c r="G134" s="1331"/>
      <c r="H134" s="1331"/>
      <c r="I134" s="640"/>
      <c r="J134" s="641"/>
      <c r="K134" s="642" t="s">
        <v>731</v>
      </c>
      <c r="L134" s="643"/>
      <c r="M134" s="637"/>
    </row>
    <row r="135" spans="1:14" ht="13.15" customHeight="1">
      <c r="A135" s="665"/>
      <c r="B135" s="666"/>
      <c r="C135" s="666"/>
      <c r="D135" s="666"/>
      <c r="E135" s="667"/>
      <c r="F135" s="666"/>
      <c r="G135" s="666"/>
      <c r="H135" s="668" t="s">
        <v>17</v>
      </c>
      <c r="I135" s="669"/>
      <c r="J135" s="670"/>
      <c r="K135" s="651" t="s">
        <v>997</v>
      </c>
      <c r="L135" s="651" t="s">
        <v>997</v>
      </c>
    </row>
    <row r="136" spans="1:14" ht="13.15" customHeight="1">
      <c r="A136" s="418" t="s">
        <v>23</v>
      </c>
      <c r="B136" s="652" t="s">
        <v>732</v>
      </c>
      <c r="C136" s="652" t="s">
        <v>20</v>
      </c>
      <c r="D136" s="652"/>
      <c r="E136" s="653" t="s">
        <v>413</v>
      </c>
      <c r="F136" s="652" t="s">
        <v>412</v>
      </c>
      <c r="G136" s="418" t="s">
        <v>20</v>
      </c>
      <c r="H136" s="652" t="s">
        <v>410</v>
      </c>
      <c r="I136" s="654"/>
      <c r="J136" s="655" t="s">
        <v>733</v>
      </c>
      <c r="K136" s="655" t="s">
        <v>408</v>
      </c>
      <c r="L136" s="656" t="s">
        <v>996</v>
      </c>
    </row>
    <row r="137" spans="1:14" ht="10.7" customHeight="1">
      <c r="A137" s="397"/>
      <c r="B137" s="668"/>
      <c r="C137" s="668"/>
      <c r="D137" s="668"/>
      <c r="E137" s="672"/>
      <c r="F137" s="668"/>
      <c r="G137" s="668"/>
      <c r="H137" s="668"/>
      <c r="I137" s="669"/>
      <c r="J137" s="670"/>
      <c r="K137" s="670"/>
      <c r="L137" s="634"/>
    </row>
    <row r="138" spans="1:14" ht="13.15" customHeight="1">
      <c r="A138" s="363" t="s">
        <v>470</v>
      </c>
      <c r="B138" s="354">
        <v>56481</v>
      </c>
      <c r="C138" s="659">
        <v>51251760.299999997</v>
      </c>
      <c r="D138" s="659"/>
      <c r="E138" s="660">
        <v>19419</v>
      </c>
      <c r="F138" s="358">
        <v>5307</v>
      </c>
      <c r="G138" s="659">
        <v>178942096.80000001</v>
      </c>
      <c r="H138" s="358">
        <v>24726</v>
      </c>
      <c r="I138" s="661"/>
      <c r="J138" s="506">
        <v>12528</v>
      </c>
      <c r="K138" s="497">
        <v>11005</v>
      </c>
      <c r="L138" s="632">
        <v>1193</v>
      </c>
    </row>
    <row r="139" spans="1:14" ht="13.15" customHeight="1">
      <c r="A139" s="396" t="s">
        <v>474</v>
      </c>
      <c r="B139" s="354">
        <v>18246</v>
      </c>
      <c r="C139" s="358">
        <v>16441690.300000001</v>
      </c>
      <c r="D139" s="358"/>
      <c r="E139" s="660">
        <v>5235</v>
      </c>
      <c r="F139" s="358">
        <v>2658</v>
      </c>
      <c r="G139" s="358">
        <v>78916990.299999997</v>
      </c>
      <c r="H139" s="358">
        <v>7893</v>
      </c>
      <c r="I139" s="661"/>
      <c r="J139" s="506">
        <v>4678</v>
      </c>
      <c r="K139" s="497">
        <v>2946</v>
      </c>
      <c r="L139" s="632">
        <v>269</v>
      </c>
    </row>
    <row r="140" spans="1:14" ht="13.15" customHeight="1">
      <c r="A140" s="396" t="s">
        <v>478</v>
      </c>
      <c r="B140" s="354">
        <v>30419</v>
      </c>
      <c r="C140" s="358">
        <v>27753542.489999998</v>
      </c>
      <c r="D140" s="358"/>
      <c r="E140" s="660">
        <v>11249</v>
      </c>
      <c r="F140" s="506">
        <v>1756</v>
      </c>
      <c r="G140" s="358">
        <v>77159798.299999997</v>
      </c>
      <c r="H140" s="358">
        <v>13005</v>
      </c>
      <c r="I140" s="661"/>
      <c r="J140" s="506">
        <v>6758</v>
      </c>
      <c r="K140" s="497">
        <v>5865</v>
      </c>
      <c r="L140" s="632">
        <v>382</v>
      </c>
    </row>
    <row r="141" spans="1:14" ht="13.15" customHeight="1">
      <c r="A141" s="396" t="s">
        <v>482</v>
      </c>
      <c r="B141" s="354">
        <v>26839</v>
      </c>
      <c r="C141" s="358">
        <v>24389334.460000001</v>
      </c>
      <c r="D141" s="358"/>
      <c r="E141" s="660">
        <v>9795</v>
      </c>
      <c r="F141" s="358">
        <v>2082</v>
      </c>
      <c r="G141" s="358">
        <v>77479365.700000003</v>
      </c>
      <c r="H141" s="358">
        <v>11877</v>
      </c>
      <c r="I141" s="661"/>
      <c r="J141" s="506">
        <v>6430</v>
      </c>
      <c r="K141" s="497">
        <v>5150</v>
      </c>
      <c r="L141" s="632">
        <v>297</v>
      </c>
    </row>
    <row r="142" spans="1:14" ht="13.15" customHeight="1">
      <c r="A142" s="397" t="s">
        <v>486</v>
      </c>
      <c r="B142" s="358">
        <v>67212</v>
      </c>
      <c r="C142" s="358">
        <v>60540403.18</v>
      </c>
      <c r="D142" s="358"/>
      <c r="E142" s="660">
        <v>15625</v>
      </c>
      <c r="F142" s="358">
        <v>12684</v>
      </c>
      <c r="G142" s="358">
        <v>310191586.36000001</v>
      </c>
      <c r="H142" s="358">
        <v>28309</v>
      </c>
      <c r="I142" s="661"/>
      <c r="J142" s="506">
        <v>14137</v>
      </c>
      <c r="K142" s="497">
        <v>13068</v>
      </c>
      <c r="L142" s="634">
        <v>1104</v>
      </c>
    </row>
    <row r="143" spans="1:14" ht="10.7" customHeight="1">
      <c r="A143" s="397"/>
      <c r="B143" s="358"/>
      <c r="C143" s="675"/>
      <c r="D143" s="675"/>
      <c r="E143" s="676"/>
      <c r="F143" s="675"/>
      <c r="G143" s="675"/>
      <c r="H143" s="675"/>
      <c r="I143" s="677"/>
      <c r="J143" s="678"/>
      <c r="K143" s="506"/>
      <c r="L143" s="634"/>
      <c r="N143" s="679"/>
    </row>
    <row r="144" spans="1:14" ht="13.15" customHeight="1">
      <c r="A144" s="436" t="s">
        <v>24</v>
      </c>
      <c r="B144" s="680">
        <f>SUM(B138:B143)+B133+B90+B47</f>
        <v>6017312</v>
      </c>
      <c r="C144" s="437">
        <f t="shared" ref="C144:L144" si="3">SUM(C138:C143)+C133+C90+C47</f>
        <v>5458448043.0200005</v>
      </c>
      <c r="D144" s="681"/>
      <c r="E144" s="682">
        <f t="shared" si="3"/>
        <v>1534660</v>
      </c>
      <c r="F144" s="680">
        <f t="shared" si="3"/>
        <v>1107902</v>
      </c>
      <c r="G144" s="437">
        <f t="shared" si="3"/>
        <v>30394374103.5</v>
      </c>
      <c r="H144" s="680">
        <f t="shared" si="3"/>
        <v>2642562</v>
      </c>
      <c r="I144" s="683"/>
      <c r="J144" s="684">
        <f t="shared" si="3"/>
        <v>1464459</v>
      </c>
      <c r="K144" s="684">
        <f t="shared" si="3"/>
        <v>1093714</v>
      </c>
      <c r="L144" s="684">
        <f t="shared" si="3"/>
        <v>84389</v>
      </c>
    </row>
    <row r="145" spans="1:13" ht="13.15" customHeight="1" thickBot="1">
      <c r="A145" s="439"/>
      <c r="B145" s="666"/>
      <c r="C145" s="666"/>
      <c r="D145" s="666"/>
      <c r="E145" s="666"/>
      <c r="F145" s="666"/>
      <c r="G145" s="666"/>
      <c r="H145" s="666"/>
      <c r="I145" s="666"/>
      <c r="J145" s="685"/>
      <c r="K145" s="685"/>
      <c r="L145" s="634"/>
    </row>
    <row r="146" spans="1:13">
      <c r="A146" s="638"/>
      <c r="B146" s="1329" t="s">
        <v>416</v>
      </c>
      <c r="C146" s="1329"/>
      <c r="D146" s="998"/>
      <c r="E146" s="1330" t="s">
        <v>417</v>
      </c>
      <c r="F146" s="1331"/>
      <c r="G146" s="1331"/>
      <c r="H146" s="1331"/>
      <c r="I146" s="640"/>
      <c r="J146" s="641"/>
      <c r="K146" s="642" t="s">
        <v>731</v>
      </c>
      <c r="L146" s="643"/>
      <c r="M146" s="637"/>
    </row>
    <row r="147" spans="1:13" ht="13.15" customHeight="1">
      <c r="A147" s="665"/>
      <c r="B147" s="666"/>
      <c r="C147" s="666"/>
      <c r="D147" s="666"/>
      <c r="E147" s="667"/>
      <c r="F147" s="666"/>
      <c r="G147" s="666"/>
      <c r="H147" s="668" t="s">
        <v>17</v>
      </c>
      <c r="I147" s="669"/>
      <c r="J147" s="670"/>
      <c r="K147" s="651" t="s">
        <v>997</v>
      </c>
      <c r="L147" s="651" t="s">
        <v>997</v>
      </c>
    </row>
    <row r="148" spans="1:13" ht="13.15" customHeight="1">
      <c r="A148" s="665" t="s">
        <v>25</v>
      </c>
      <c r="B148" s="652" t="s">
        <v>732</v>
      </c>
      <c r="C148" s="652" t="s">
        <v>20</v>
      </c>
      <c r="D148" s="652"/>
      <c r="E148" s="653" t="s">
        <v>413</v>
      </c>
      <c r="F148" s="652" t="s">
        <v>412</v>
      </c>
      <c r="G148" s="418" t="s">
        <v>20</v>
      </c>
      <c r="H148" s="652" t="s">
        <v>410</v>
      </c>
      <c r="I148" s="654"/>
      <c r="J148" s="655" t="s">
        <v>733</v>
      </c>
      <c r="K148" s="655" t="s">
        <v>408</v>
      </c>
      <c r="L148" s="656" t="s">
        <v>996</v>
      </c>
    </row>
    <row r="149" spans="1:13" ht="10.7" customHeight="1">
      <c r="A149" s="644"/>
      <c r="B149" s="686"/>
      <c r="C149" s="686"/>
      <c r="D149" s="686"/>
      <c r="E149" s="687"/>
      <c r="F149" s="686"/>
      <c r="G149" s="686"/>
      <c r="H149" s="686"/>
      <c r="I149" s="688"/>
      <c r="J149" s="689"/>
      <c r="K149" s="689"/>
      <c r="L149" s="689"/>
      <c r="M149" s="637"/>
    </row>
    <row r="150" spans="1:13" ht="13.15" customHeight="1">
      <c r="A150" s="397" t="s">
        <v>503</v>
      </c>
      <c r="B150" s="358">
        <v>159965</v>
      </c>
      <c r="C150" s="659">
        <v>143782838.18000001</v>
      </c>
      <c r="D150" s="659"/>
      <c r="E150" s="660">
        <v>44228</v>
      </c>
      <c r="F150" s="358">
        <v>41428</v>
      </c>
      <c r="G150" s="659">
        <v>1163679396.97</v>
      </c>
      <c r="H150" s="358">
        <v>85656</v>
      </c>
      <c r="I150" s="661"/>
      <c r="J150" s="506">
        <v>57436</v>
      </c>
      <c r="K150" s="506">
        <v>24256</v>
      </c>
      <c r="L150" s="634">
        <v>3964</v>
      </c>
    </row>
    <row r="151" spans="1:13" ht="13.15" customHeight="1">
      <c r="A151" s="396" t="s">
        <v>508</v>
      </c>
      <c r="B151" s="354">
        <v>22262</v>
      </c>
      <c r="C151" s="358">
        <v>20244231.25</v>
      </c>
      <c r="D151" s="358"/>
      <c r="E151" s="660">
        <v>8719</v>
      </c>
      <c r="F151" s="358">
        <v>1808</v>
      </c>
      <c r="G151" s="358">
        <v>72447295.299999997</v>
      </c>
      <c r="H151" s="358">
        <v>10527</v>
      </c>
      <c r="I151" s="661"/>
      <c r="J151" s="506">
        <v>5950</v>
      </c>
      <c r="K151" s="497">
        <v>3389</v>
      </c>
      <c r="L151" s="632">
        <v>1188</v>
      </c>
    </row>
    <row r="152" spans="1:13" ht="13.15" customHeight="1">
      <c r="A152" s="396" t="s">
        <v>511</v>
      </c>
      <c r="B152" s="354">
        <v>6040</v>
      </c>
      <c r="C152" s="358">
        <v>5473006.4900000002</v>
      </c>
      <c r="D152" s="358"/>
      <c r="E152" s="660">
        <v>2275</v>
      </c>
      <c r="F152" s="358">
        <v>457</v>
      </c>
      <c r="G152" s="358">
        <v>16132871.699999999</v>
      </c>
      <c r="H152" s="358">
        <v>2732</v>
      </c>
      <c r="I152" s="661"/>
      <c r="J152" s="506">
        <v>1617</v>
      </c>
      <c r="K152" s="497">
        <v>1040</v>
      </c>
      <c r="L152" s="632">
        <v>75</v>
      </c>
    </row>
    <row r="153" spans="1:13" ht="13.15" customHeight="1">
      <c r="A153" s="396" t="s">
        <v>514</v>
      </c>
      <c r="B153" s="354">
        <v>39496</v>
      </c>
      <c r="C153" s="358">
        <v>35581679.049999997</v>
      </c>
      <c r="D153" s="358"/>
      <c r="E153" s="660">
        <v>14313</v>
      </c>
      <c r="F153" s="358">
        <v>6481</v>
      </c>
      <c r="G153" s="506">
        <v>258585902.02000001</v>
      </c>
      <c r="H153" s="358">
        <v>20794</v>
      </c>
      <c r="I153" s="661"/>
      <c r="J153" s="506">
        <v>14320</v>
      </c>
      <c r="K153" s="497">
        <v>5738</v>
      </c>
      <c r="L153" s="632">
        <v>736</v>
      </c>
    </row>
    <row r="154" spans="1:13" ht="13.15" customHeight="1">
      <c r="A154" s="396" t="s">
        <v>517</v>
      </c>
      <c r="B154" s="354">
        <v>231813</v>
      </c>
      <c r="C154" s="358">
        <v>210563102.31999999</v>
      </c>
      <c r="D154" s="358"/>
      <c r="E154" s="660">
        <v>59539</v>
      </c>
      <c r="F154" s="358">
        <v>44051</v>
      </c>
      <c r="G154" s="358">
        <v>1022857979.51</v>
      </c>
      <c r="H154" s="358">
        <v>103590</v>
      </c>
      <c r="I154" s="661"/>
      <c r="J154" s="506">
        <v>59291</v>
      </c>
      <c r="K154" s="497">
        <v>39427</v>
      </c>
      <c r="L154" s="632">
        <v>4872</v>
      </c>
    </row>
    <row r="155" spans="1:13" ht="9.6" customHeight="1">
      <c r="A155" s="396"/>
      <c r="B155" s="354"/>
      <c r="C155" s="358"/>
      <c r="D155" s="358"/>
      <c r="E155" s="660"/>
      <c r="F155" s="358"/>
      <c r="G155" s="358"/>
      <c r="H155" s="358"/>
      <c r="I155" s="661"/>
      <c r="J155" s="506"/>
      <c r="K155" s="497"/>
      <c r="L155" s="632"/>
    </row>
    <row r="156" spans="1:13" ht="13.15" customHeight="1">
      <c r="A156" s="396" t="s">
        <v>520</v>
      </c>
      <c r="B156" s="354">
        <v>18478</v>
      </c>
      <c r="C156" s="358">
        <v>16743772.09</v>
      </c>
      <c r="D156" s="358"/>
      <c r="E156" s="660">
        <v>5953</v>
      </c>
      <c r="F156" s="358">
        <v>2441</v>
      </c>
      <c r="G156" s="358">
        <v>63003252.799999997</v>
      </c>
      <c r="H156" s="358">
        <v>8394</v>
      </c>
      <c r="I156" s="661"/>
      <c r="J156" s="506">
        <v>5432</v>
      </c>
      <c r="K156" s="497">
        <v>2766</v>
      </c>
      <c r="L156" s="632">
        <v>196</v>
      </c>
    </row>
    <row r="157" spans="1:13" ht="13.15" customHeight="1">
      <c r="A157" s="396" t="s">
        <v>523</v>
      </c>
      <c r="B157" s="354">
        <v>5941</v>
      </c>
      <c r="C157" s="358">
        <v>5413415.2000000002</v>
      </c>
      <c r="D157" s="358"/>
      <c r="E157" s="660">
        <v>2439</v>
      </c>
      <c r="F157" s="358">
        <v>290</v>
      </c>
      <c r="G157" s="358">
        <v>18078974.100000001</v>
      </c>
      <c r="H157" s="358">
        <v>2729</v>
      </c>
      <c r="I157" s="661"/>
      <c r="J157" s="506">
        <v>1746</v>
      </c>
      <c r="K157" s="497">
        <v>909</v>
      </c>
      <c r="L157" s="632">
        <v>74</v>
      </c>
    </row>
    <row r="158" spans="1:13" ht="13.15" customHeight="1">
      <c r="A158" s="396" t="s">
        <v>526</v>
      </c>
      <c r="B158" s="354">
        <v>41464</v>
      </c>
      <c r="C158" s="358">
        <v>37725852.57</v>
      </c>
      <c r="D158" s="358"/>
      <c r="E158" s="660">
        <v>15492</v>
      </c>
      <c r="F158" s="358">
        <v>3904</v>
      </c>
      <c r="G158" s="358">
        <v>146513721.09999999</v>
      </c>
      <c r="H158" s="358">
        <v>19396</v>
      </c>
      <c r="I158" s="661"/>
      <c r="J158" s="506">
        <v>13404</v>
      </c>
      <c r="K158" s="497">
        <v>5076</v>
      </c>
      <c r="L158" s="632">
        <v>916</v>
      </c>
    </row>
    <row r="159" spans="1:13" ht="13.15" customHeight="1">
      <c r="A159" s="396" t="s">
        <v>529</v>
      </c>
      <c r="B159" s="354">
        <v>5701</v>
      </c>
      <c r="C159" s="358">
        <v>5233448.8899999997</v>
      </c>
      <c r="D159" s="358"/>
      <c r="E159" s="660">
        <v>2046</v>
      </c>
      <c r="F159" s="358">
        <v>584</v>
      </c>
      <c r="G159" s="358">
        <v>18861461.5</v>
      </c>
      <c r="H159" s="358">
        <v>2630</v>
      </c>
      <c r="I159" s="661"/>
      <c r="J159" s="506">
        <v>1961</v>
      </c>
      <c r="K159" s="497">
        <v>549</v>
      </c>
      <c r="L159" s="632">
        <v>120</v>
      </c>
    </row>
    <row r="160" spans="1:13" ht="13.15" customHeight="1">
      <c r="A160" s="396" t="s">
        <v>524</v>
      </c>
      <c r="B160" s="354">
        <v>31163</v>
      </c>
      <c r="C160" s="358">
        <v>28306203.27</v>
      </c>
      <c r="D160" s="358"/>
      <c r="E160" s="660">
        <v>7377</v>
      </c>
      <c r="F160" s="358">
        <v>7234</v>
      </c>
      <c r="G160" s="358">
        <v>221894793.31</v>
      </c>
      <c r="H160" s="358">
        <v>14611</v>
      </c>
      <c r="I160" s="661"/>
      <c r="J160" s="506">
        <v>8490</v>
      </c>
      <c r="K160" s="497">
        <v>5511</v>
      </c>
      <c r="L160" s="632">
        <v>610</v>
      </c>
    </row>
    <row r="161" spans="1:13" ht="9.6" customHeight="1">
      <c r="A161" s="396"/>
      <c r="B161" s="354"/>
      <c r="C161" s="358"/>
      <c r="D161" s="358"/>
      <c r="E161" s="660"/>
      <c r="F161" s="358"/>
      <c r="G161" s="358"/>
      <c r="H161" s="358"/>
      <c r="I161" s="661"/>
      <c r="J161" s="506"/>
      <c r="K161" s="497"/>
      <c r="L161" s="632"/>
    </row>
    <row r="162" spans="1:13" ht="13.15" customHeight="1">
      <c r="A162" s="396" t="s">
        <v>534</v>
      </c>
      <c r="B162" s="354">
        <v>16917</v>
      </c>
      <c r="C162" s="358">
        <v>15168438.58</v>
      </c>
      <c r="D162" s="358"/>
      <c r="E162" s="660">
        <v>3412</v>
      </c>
      <c r="F162" s="358">
        <v>4095</v>
      </c>
      <c r="G162" s="358">
        <v>135205685.5</v>
      </c>
      <c r="H162" s="358">
        <v>7507</v>
      </c>
      <c r="I162" s="661"/>
      <c r="J162" s="506">
        <v>4106</v>
      </c>
      <c r="K162" s="497">
        <v>3040</v>
      </c>
      <c r="L162" s="632">
        <v>361</v>
      </c>
    </row>
    <row r="163" spans="1:13" ht="13.15" customHeight="1">
      <c r="A163" s="396" t="s">
        <v>26</v>
      </c>
      <c r="B163" s="497">
        <v>7924</v>
      </c>
      <c r="C163" s="506">
        <v>7208035.2999999998</v>
      </c>
      <c r="D163" s="358"/>
      <c r="E163" s="660">
        <v>2597</v>
      </c>
      <c r="F163" s="358">
        <v>968</v>
      </c>
      <c r="G163" s="358">
        <v>28750383.600000001</v>
      </c>
      <c r="H163" s="358">
        <v>3565</v>
      </c>
      <c r="I163" s="661"/>
      <c r="J163" s="506">
        <v>2481</v>
      </c>
      <c r="K163" s="497">
        <v>939</v>
      </c>
      <c r="L163" s="632">
        <v>145</v>
      </c>
    </row>
    <row r="164" spans="1:13" ht="13.15" customHeight="1">
      <c r="A164" s="396" t="s">
        <v>539</v>
      </c>
      <c r="B164" s="354">
        <v>26215</v>
      </c>
      <c r="C164" s="358">
        <v>23784538.609999999</v>
      </c>
      <c r="D164" s="358"/>
      <c r="E164" s="660">
        <v>8770</v>
      </c>
      <c r="F164" s="358">
        <v>4163</v>
      </c>
      <c r="G164" s="358">
        <v>122013710.41</v>
      </c>
      <c r="H164" s="358">
        <v>12933</v>
      </c>
      <c r="I164" s="661"/>
      <c r="J164" s="506">
        <v>8842</v>
      </c>
      <c r="K164" s="497">
        <v>3608</v>
      </c>
      <c r="L164" s="632">
        <v>483</v>
      </c>
    </row>
    <row r="165" spans="1:13" ht="13.15" customHeight="1">
      <c r="A165" s="396" t="s">
        <v>542</v>
      </c>
      <c r="B165" s="354">
        <v>7016</v>
      </c>
      <c r="C165" s="358">
        <v>6404641.9500000002</v>
      </c>
      <c r="D165" s="358"/>
      <c r="E165" s="660">
        <v>2615</v>
      </c>
      <c r="F165" s="358">
        <v>497</v>
      </c>
      <c r="G165" s="358">
        <v>20440392.5</v>
      </c>
      <c r="H165" s="358">
        <v>3112</v>
      </c>
      <c r="I165" s="661"/>
      <c r="J165" s="506">
        <v>1936</v>
      </c>
      <c r="K165" s="497">
        <v>1096</v>
      </c>
      <c r="L165" s="632">
        <v>80</v>
      </c>
    </row>
    <row r="166" spans="1:13" ht="13.15" customHeight="1">
      <c r="A166" s="396" t="s">
        <v>544</v>
      </c>
      <c r="B166" s="354">
        <v>116342</v>
      </c>
      <c r="C166" s="358">
        <v>105493886</v>
      </c>
      <c r="D166" s="358"/>
      <c r="E166" s="660">
        <v>38018</v>
      </c>
      <c r="F166" s="358">
        <v>17740</v>
      </c>
      <c r="G166" s="358">
        <v>433807983.10000002</v>
      </c>
      <c r="H166" s="358">
        <v>55758</v>
      </c>
      <c r="I166" s="661"/>
      <c r="J166" s="506">
        <v>37442</v>
      </c>
      <c r="K166" s="497">
        <v>16020</v>
      </c>
      <c r="L166" s="632">
        <v>2296</v>
      </c>
    </row>
    <row r="167" spans="1:13" ht="10.15" customHeight="1">
      <c r="A167" s="396"/>
      <c r="B167" s="354"/>
      <c r="C167" s="358"/>
      <c r="D167" s="358"/>
      <c r="E167" s="660"/>
      <c r="F167" s="358"/>
      <c r="G167" s="358"/>
      <c r="H167" s="358"/>
      <c r="I167" s="661"/>
      <c r="J167" s="506"/>
      <c r="K167" s="497"/>
      <c r="L167" s="632"/>
    </row>
    <row r="168" spans="1:13" ht="13.15" customHeight="1">
      <c r="A168" s="396" t="s">
        <v>546</v>
      </c>
      <c r="B168" s="354">
        <v>36715</v>
      </c>
      <c r="C168" s="358">
        <v>33404321.300000001</v>
      </c>
      <c r="D168" s="358"/>
      <c r="E168" s="660">
        <v>13604</v>
      </c>
      <c r="F168" s="358">
        <v>4047</v>
      </c>
      <c r="G168" s="358">
        <v>130645648.3</v>
      </c>
      <c r="H168" s="358">
        <v>17651</v>
      </c>
      <c r="I168" s="661"/>
      <c r="J168" s="506">
        <v>12092</v>
      </c>
      <c r="K168" s="497">
        <v>5208</v>
      </c>
      <c r="L168" s="632">
        <v>351</v>
      </c>
    </row>
    <row r="169" spans="1:13" ht="13.15" customHeight="1">
      <c r="A169" s="396" t="s">
        <v>549</v>
      </c>
      <c r="B169" s="354">
        <v>20678</v>
      </c>
      <c r="C169" s="358">
        <v>18815841.550000001</v>
      </c>
      <c r="D169" s="358"/>
      <c r="E169" s="660">
        <v>7669</v>
      </c>
      <c r="F169" s="358">
        <v>2063</v>
      </c>
      <c r="G169" s="358">
        <v>58502296.5</v>
      </c>
      <c r="H169" s="358">
        <v>9732</v>
      </c>
      <c r="I169" s="661"/>
      <c r="J169" s="506">
        <v>7107</v>
      </c>
      <c r="K169" s="497">
        <v>2368</v>
      </c>
      <c r="L169" s="632">
        <v>257</v>
      </c>
    </row>
    <row r="170" spans="1:13" ht="13.15" customHeight="1">
      <c r="A170" s="397" t="s">
        <v>552</v>
      </c>
      <c r="B170" s="358">
        <v>5612</v>
      </c>
      <c r="C170" s="358">
        <v>4969771.74</v>
      </c>
      <c r="D170" s="358"/>
      <c r="E170" s="660">
        <v>1559</v>
      </c>
      <c r="F170" s="358">
        <v>939</v>
      </c>
      <c r="G170" s="358">
        <v>27914048.899999999</v>
      </c>
      <c r="H170" s="358">
        <v>2498</v>
      </c>
      <c r="I170" s="661"/>
      <c r="J170" s="506">
        <v>1497</v>
      </c>
      <c r="K170" s="506">
        <v>928</v>
      </c>
      <c r="L170" s="634">
        <v>73</v>
      </c>
    </row>
    <row r="171" spans="1:13" ht="13.15" customHeight="1">
      <c r="A171" s="397" t="s">
        <v>555</v>
      </c>
      <c r="B171" s="358">
        <v>66642</v>
      </c>
      <c r="C171" s="358">
        <v>60279937.020000003</v>
      </c>
      <c r="D171" s="659"/>
      <c r="E171" s="660">
        <v>24304</v>
      </c>
      <c r="F171" s="358">
        <v>7542</v>
      </c>
      <c r="G171" s="358">
        <v>242194161.09999999</v>
      </c>
      <c r="H171" s="358">
        <v>31846</v>
      </c>
      <c r="I171" s="661"/>
      <c r="J171" s="506">
        <v>20912</v>
      </c>
      <c r="K171" s="506">
        <v>10069</v>
      </c>
      <c r="L171" s="634">
        <v>865</v>
      </c>
      <c r="M171" s="637"/>
    </row>
    <row r="172" spans="1:13" ht="13.15" customHeight="1">
      <c r="A172" s="396" t="s">
        <v>431</v>
      </c>
      <c r="B172" s="354">
        <v>43640</v>
      </c>
      <c r="C172" s="358">
        <v>39926680.119999997</v>
      </c>
      <c r="D172" s="358"/>
      <c r="E172" s="660">
        <v>11490</v>
      </c>
      <c r="F172" s="358">
        <v>8321</v>
      </c>
      <c r="G172" s="358">
        <v>204835117.30000001</v>
      </c>
      <c r="H172" s="358">
        <v>19811</v>
      </c>
      <c r="I172" s="661"/>
      <c r="J172" s="506">
        <v>12516</v>
      </c>
      <c r="K172" s="497">
        <v>6667</v>
      </c>
      <c r="L172" s="632">
        <v>628</v>
      </c>
      <c r="M172" s="637"/>
    </row>
    <row r="173" spans="1:13" ht="18">
      <c r="A173" s="423" t="s">
        <v>734</v>
      </c>
      <c r="B173" s="636"/>
      <c r="C173" s="636"/>
      <c r="D173" s="636"/>
      <c r="E173" s="636"/>
      <c r="F173" s="636"/>
      <c r="G173" s="636"/>
      <c r="H173" s="636"/>
      <c r="I173" s="636"/>
      <c r="J173" s="634"/>
      <c r="K173" s="634"/>
      <c r="L173" s="634"/>
      <c r="M173" s="637"/>
    </row>
    <row r="174" spans="1:13" ht="15.75">
      <c r="A174" s="662" t="str">
        <f>A131</f>
        <v>Exemptions, Standard and Itemized Deductions, and Number of Returns by Filing Status/Locality</v>
      </c>
      <c r="B174" s="636"/>
      <c r="C174" s="636"/>
      <c r="D174" s="636"/>
      <c r="E174" s="636"/>
      <c r="F174" s="636"/>
      <c r="G174" s="636"/>
      <c r="H174" s="636"/>
      <c r="I174" s="636"/>
      <c r="J174" s="634"/>
      <c r="K174" s="634"/>
      <c r="L174" s="634"/>
    </row>
    <row r="175" spans="1:13" ht="15.75">
      <c r="A175" s="635" t="str">
        <f>A132</f>
        <v>Taxable Year 2017</v>
      </c>
      <c r="B175" s="636"/>
      <c r="C175" s="636"/>
      <c r="D175" s="636"/>
      <c r="E175" s="636"/>
      <c r="F175" s="636"/>
      <c r="G175" s="636"/>
      <c r="H175" s="636"/>
      <c r="I175" s="636"/>
      <c r="J175" s="634"/>
      <c r="K175" s="634"/>
      <c r="L175" s="634"/>
    </row>
    <row r="176" spans="1:13" ht="13.15" customHeight="1" thickBot="1">
      <c r="A176" s="637"/>
      <c r="B176" s="663">
        <f>SUM(B150:B172)</f>
        <v>910024</v>
      </c>
      <c r="C176" s="663">
        <f>SUM(C150:C172)</f>
        <v>824523641.4799999</v>
      </c>
      <c r="D176" s="663">
        <f>SUM(D150:D171)</f>
        <v>0</v>
      </c>
      <c r="E176" s="663">
        <f>SUM(E150:E172)</f>
        <v>276419</v>
      </c>
      <c r="F176" s="663">
        <f>SUM(F150:F172)</f>
        <v>159053</v>
      </c>
      <c r="G176" s="663">
        <f>SUM(G150:G172)</f>
        <v>4406365075.5199995</v>
      </c>
      <c r="H176" s="663">
        <f>SUM(H150:H172)</f>
        <v>435472</v>
      </c>
      <c r="I176" s="663">
        <f>SUM(I150:I171)</f>
        <v>0</v>
      </c>
      <c r="J176" s="663">
        <f>SUM(J150:J172)</f>
        <v>278578</v>
      </c>
      <c r="K176" s="663">
        <f>SUM(K150:K172)</f>
        <v>138604</v>
      </c>
      <c r="L176" s="663">
        <f>SUM(L150:L172)</f>
        <v>18290</v>
      </c>
    </row>
    <row r="177" spans="1:13">
      <c r="A177" s="638"/>
      <c r="B177" s="1329" t="s">
        <v>416</v>
      </c>
      <c r="C177" s="1329"/>
      <c r="D177" s="998"/>
      <c r="E177" s="1330" t="s">
        <v>417</v>
      </c>
      <c r="F177" s="1331"/>
      <c r="G177" s="1331"/>
      <c r="H177" s="1331"/>
      <c r="I177" s="640"/>
      <c r="J177" s="641"/>
      <c r="K177" s="642" t="s">
        <v>731</v>
      </c>
      <c r="L177" s="643"/>
      <c r="M177" s="637"/>
    </row>
    <row r="178" spans="1:13" ht="13.15" customHeight="1">
      <c r="A178" s="665"/>
      <c r="B178" s="666"/>
      <c r="C178" s="666"/>
      <c r="D178" s="666"/>
      <c r="E178" s="667"/>
      <c r="F178" s="666"/>
      <c r="G178" s="666"/>
      <c r="H178" s="668" t="s">
        <v>17</v>
      </c>
      <c r="I178" s="669"/>
      <c r="J178" s="670"/>
      <c r="K178" s="651" t="s">
        <v>997</v>
      </c>
      <c r="L178" s="651" t="s">
        <v>997</v>
      </c>
    </row>
    <row r="179" spans="1:13" ht="13.15" customHeight="1">
      <c r="A179" s="418" t="s">
        <v>25</v>
      </c>
      <c r="B179" s="652" t="s">
        <v>732</v>
      </c>
      <c r="C179" s="652" t="s">
        <v>20</v>
      </c>
      <c r="D179" s="652"/>
      <c r="E179" s="653" t="s">
        <v>413</v>
      </c>
      <c r="F179" s="652" t="s">
        <v>412</v>
      </c>
      <c r="G179" s="418" t="s">
        <v>20</v>
      </c>
      <c r="H179" s="652" t="s">
        <v>410</v>
      </c>
      <c r="I179" s="654"/>
      <c r="J179" s="655" t="s">
        <v>733</v>
      </c>
      <c r="K179" s="655" t="s">
        <v>408</v>
      </c>
      <c r="L179" s="656" t="s">
        <v>996</v>
      </c>
    </row>
    <row r="180" spans="1:13" ht="10.7" customHeight="1">
      <c r="A180" s="397"/>
      <c r="B180" s="636"/>
      <c r="C180" s="636"/>
      <c r="D180" s="636"/>
      <c r="E180" s="657"/>
      <c r="F180" s="636"/>
      <c r="G180" s="636"/>
      <c r="H180" s="636"/>
      <c r="I180" s="658"/>
      <c r="J180" s="634"/>
      <c r="K180" s="634"/>
      <c r="L180" s="632"/>
    </row>
    <row r="181" spans="1:13" ht="13.15" customHeight="1">
      <c r="A181" s="396" t="s">
        <v>435</v>
      </c>
      <c r="B181" s="354">
        <v>17531</v>
      </c>
      <c r="C181" s="659">
        <v>16041134.98</v>
      </c>
      <c r="D181" s="358"/>
      <c r="E181" s="660">
        <v>4905</v>
      </c>
      <c r="F181" s="358">
        <v>3261</v>
      </c>
      <c r="G181" s="659">
        <v>75940166.099999994</v>
      </c>
      <c r="H181" s="358">
        <v>8166</v>
      </c>
      <c r="I181" s="661"/>
      <c r="J181" s="506">
        <v>5292</v>
      </c>
      <c r="K181" s="497">
        <v>2620</v>
      </c>
      <c r="L181" s="632">
        <v>254</v>
      </c>
    </row>
    <row r="182" spans="1:13" ht="13.15" customHeight="1">
      <c r="A182" s="396" t="s">
        <v>439</v>
      </c>
      <c r="B182" s="354">
        <v>13388</v>
      </c>
      <c r="C182" s="358">
        <v>12189830.720000001</v>
      </c>
      <c r="D182" s="358"/>
      <c r="E182" s="660">
        <v>4956</v>
      </c>
      <c r="F182" s="358">
        <v>1244</v>
      </c>
      <c r="G182" s="358">
        <v>45715632.399999999</v>
      </c>
      <c r="H182" s="358">
        <v>6200</v>
      </c>
      <c r="I182" s="661"/>
      <c r="J182" s="506">
        <v>4334</v>
      </c>
      <c r="K182" s="497">
        <v>1641</v>
      </c>
      <c r="L182" s="632">
        <v>225</v>
      </c>
    </row>
    <row r="183" spans="1:13" ht="13.15" customHeight="1">
      <c r="A183" s="396" t="s">
        <v>443</v>
      </c>
      <c r="B183" s="354">
        <v>156968</v>
      </c>
      <c r="C183" s="358">
        <v>142598892.91999999</v>
      </c>
      <c r="D183" s="358"/>
      <c r="E183" s="660">
        <v>53260</v>
      </c>
      <c r="F183" s="358">
        <v>22342</v>
      </c>
      <c r="G183" s="358">
        <v>603229768.13</v>
      </c>
      <c r="H183" s="358">
        <v>75602</v>
      </c>
      <c r="I183" s="661"/>
      <c r="J183" s="506">
        <v>51461</v>
      </c>
      <c r="K183" s="497">
        <v>21044</v>
      </c>
      <c r="L183" s="632">
        <v>3097</v>
      </c>
    </row>
    <row r="184" spans="1:13" ht="13.15" customHeight="1">
      <c r="A184" s="396" t="s">
        <v>447</v>
      </c>
      <c r="B184" s="354">
        <v>176431</v>
      </c>
      <c r="C184" s="358">
        <v>160173967.49000001</v>
      </c>
      <c r="D184" s="358"/>
      <c r="E184" s="660">
        <v>62638</v>
      </c>
      <c r="F184" s="358">
        <v>25240</v>
      </c>
      <c r="G184" s="358">
        <v>818290835.70000005</v>
      </c>
      <c r="H184" s="358">
        <v>87878</v>
      </c>
      <c r="I184" s="661"/>
      <c r="J184" s="506">
        <v>61294</v>
      </c>
      <c r="K184" s="497">
        <v>22279</v>
      </c>
      <c r="L184" s="632">
        <v>4305</v>
      </c>
    </row>
    <row r="185" spans="1:13" ht="13.15" customHeight="1">
      <c r="A185" s="396" t="s">
        <v>451</v>
      </c>
      <c r="B185" s="497">
        <v>3920</v>
      </c>
      <c r="C185" s="506">
        <v>3574727.53</v>
      </c>
      <c r="D185" s="358"/>
      <c r="E185" s="660">
        <v>1567</v>
      </c>
      <c r="F185" s="358">
        <v>231</v>
      </c>
      <c r="G185" s="358">
        <v>10364094.1</v>
      </c>
      <c r="H185" s="358">
        <v>1798</v>
      </c>
      <c r="I185" s="661"/>
      <c r="J185" s="506">
        <v>1064</v>
      </c>
      <c r="K185" s="497">
        <v>681</v>
      </c>
      <c r="L185" s="632">
        <v>53</v>
      </c>
    </row>
    <row r="186" spans="1:13" ht="9" customHeight="1">
      <c r="A186" s="396"/>
      <c r="B186" s="497"/>
      <c r="C186" s="506"/>
      <c r="D186" s="358"/>
      <c r="E186" s="660"/>
      <c r="F186" s="358"/>
      <c r="G186" s="358"/>
      <c r="H186" s="358"/>
      <c r="I186" s="661"/>
      <c r="J186" s="506"/>
      <c r="K186" s="497"/>
      <c r="L186" s="632"/>
    </row>
    <row r="187" spans="1:13" ht="13.15" customHeight="1">
      <c r="A187" s="396" t="s">
        <v>455</v>
      </c>
      <c r="B187" s="354">
        <v>27294</v>
      </c>
      <c r="C187" s="358">
        <v>24803218.32</v>
      </c>
      <c r="D187" s="358"/>
      <c r="E187" s="660">
        <v>10804</v>
      </c>
      <c r="F187" s="358">
        <v>3092</v>
      </c>
      <c r="G187" s="358">
        <v>92204440.900000006</v>
      </c>
      <c r="H187" s="358">
        <v>13896</v>
      </c>
      <c r="I187" s="661"/>
      <c r="J187" s="506">
        <v>11290</v>
      </c>
      <c r="K187" s="497">
        <v>2132</v>
      </c>
      <c r="L187" s="632">
        <v>474</v>
      </c>
    </row>
    <row r="188" spans="1:13" ht="13.15" customHeight="1">
      <c r="A188" s="396" t="s">
        <v>459</v>
      </c>
      <c r="B188" s="354">
        <v>13016</v>
      </c>
      <c r="C188" s="358">
        <v>11754255.369999999</v>
      </c>
      <c r="D188" s="358"/>
      <c r="E188" s="660">
        <v>2811</v>
      </c>
      <c r="F188" s="358">
        <v>2580</v>
      </c>
      <c r="G188" s="358">
        <v>61805575.899999999</v>
      </c>
      <c r="H188" s="358">
        <v>5391</v>
      </c>
      <c r="I188" s="661"/>
      <c r="J188" s="506">
        <v>2580</v>
      </c>
      <c r="K188" s="497">
        <v>2642</v>
      </c>
      <c r="L188" s="632">
        <v>169</v>
      </c>
    </row>
    <row r="189" spans="1:13" ht="13.15" customHeight="1">
      <c r="A189" s="396" t="s">
        <v>463</v>
      </c>
      <c r="B189" s="354">
        <v>82298</v>
      </c>
      <c r="C189" s="358">
        <v>74920015.409999996</v>
      </c>
      <c r="D189" s="358"/>
      <c r="E189" s="660">
        <v>26560</v>
      </c>
      <c r="F189" s="358">
        <v>12599</v>
      </c>
      <c r="G189" s="358">
        <v>308125094.30000001</v>
      </c>
      <c r="H189" s="358">
        <v>39159</v>
      </c>
      <c r="I189" s="661"/>
      <c r="J189" s="506">
        <v>27450</v>
      </c>
      <c r="K189" s="497">
        <v>10129</v>
      </c>
      <c r="L189" s="632">
        <v>1580</v>
      </c>
    </row>
    <row r="190" spans="1:13" ht="13.15" customHeight="1">
      <c r="A190" s="396" t="s">
        <v>467</v>
      </c>
      <c r="B190" s="354">
        <v>10584</v>
      </c>
      <c r="C190" s="358">
        <v>9608801.5399999991</v>
      </c>
      <c r="D190" s="358"/>
      <c r="E190" s="660">
        <v>4231</v>
      </c>
      <c r="F190" s="358">
        <v>1105</v>
      </c>
      <c r="G190" s="358">
        <v>33807247.200000003</v>
      </c>
      <c r="H190" s="358">
        <v>5336</v>
      </c>
      <c r="I190" s="661"/>
      <c r="J190" s="506">
        <v>3501</v>
      </c>
      <c r="K190" s="497">
        <v>1698</v>
      </c>
      <c r="L190" s="632">
        <v>137</v>
      </c>
    </row>
    <row r="191" spans="1:13" ht="13.15" customHeight="1">
      <c r="A191" s="396" t="s">
        <v>471</v>
      </c>
      <c r="B191" s="354">
        <v>181831</v>
      </c>
      <c r="C191" s="358">
        <v>165178184.81999999</v>
      </c>
      <c r="D191" s="358"/>
      <c r="E191" s="660">
        <v>69438</v>
      </c>
      <c r="F191" s="358">
        <v>29347</v>
      </c>
      <c r="G191" s="358">
        <v>1423501820.3299999</v>
      </c>
      <c r="H191" s="358">
        <v>98785</v>
      </c>
      <c r="I191" s="661"/>
      <c r="J191" s="506">
        <v>75622</v>
      </c>
      <c r="K191" s="497">
        <v>20174</v>
      </c>
      <c r="L191" s="632">
        <v>2989</v>
      </c>
    </row>
    <row r="192" spans="1:13" ht="10.15" customHeight="1">
      <c r="A192" s="396"/>
      <c r="B192" s="354"/>
      <c r="C192" s="358"/>
      <c r="D192" s="358"/>
      <c r="E192" s="660"/>
      <c r="F192" s="358"/>
      <c r="G192" s="358"/>
      <c r="H192" s="358"/>
      <c r="I192" s="661"/>
      <c r="J192" s="506"/>
      <c r="K192" s="497"/>
      <c r="L192" s="632"/>
    </row>
    <row r="193" spans="1:13" ht="13.15" customHeight="1">
      <c r="A193" s="396" t="s">
        <v>27</v>
      </c>
      <c r="B193" s="354">
        <v>88794</v>
      </c>
      <c r="C193" s="358">
        <v>80704461.849999994</v>
      </c>
      <c r="D193" s="358"/>
      <c r="E193" s="660">
        <v>33423</v>
      </c>
      <c r="F193" s="358">
        <v>10176</v>
      </c>
      <c r="G193" s="358">
        <v>318777841.80000001</v>
      </c>
      <c r="H193" s="358">
        <v>43599</v>
      </c>
      <c r="I193" s="661"/>
      <c r="J193" s="506">
        <v>30982</v>
      </c>
      <c r="K193" s="497">
        <v>11482</v>
      </c>
      <c r="L193" s="632">
        <v>1135</v>
      </c>
    </row>
    <row r="194" spans="1:13" ht="13.15" customHeight="1">
      <c r="A194" s="396" t="s">
        <v>479</v>
      </c>
      <c r="B194" s="354">
        <v>25812</v>
      </c>
      <c r="C194" s="358">
        <v>23347701.02</v>
      </c>
      <c r="D194" s="358"/>
      <c r="E194" s="660">
        <v>7856</v>
      </c>
      <c r="F194" s="358">
        <v>3621</v>
      </c>
      <c r="G194" s="358">
        <v>97402719.400000006</v>
      </c>
      <c r="H194" s="358">
        <v>11477</v>
      </c>
      <c r="I194" s="661"/>
      <c r="J194" s="506">
        <v>6622</v>
      </c>
      <c r="K194" s="497">
        <v>4550</v>
      </c>
      <c r="L194" s="632">
        <v>305</v>
      </c>
    </row>
    <row r="195" spans="1:13" ht="13.15" customHeight="1">
      <c r="A195" s="396" t="s">
        <v>483</v>
      </c>
      <c r="B195" s="354">
        <v>24232</v>
      </c>
      <c r="C195" s="358">
        <v>21858922.460000001</v>
      </c>
      <c r="D195" s="358"/>
      <c r="E195" s="660">
        <v>8534</v>
      </c>
      <c r="F195" s="358">
        <v>2859</v>
      </c>
      <c r="G195" s="358">
        <v>79605275.299999997</v>
      </c>
      <c r="H195" s="358">
        <v>11393</v>
      </c>
      <c r="I195" s="661"/>
      <c r="J195" s="506">
        <v>7146</v>
      </c>
      <c r="K195" s="497">
        <v>3921</v>
      </c>
      <c r="L195" s="632">
        <v>326</v>
      </c>
    </row>
    <row r="196" spans="1:13" ht="13.15" customHeight="1">
      <c r="A196" s="396" t="s">
        <v>487</v>
      </c>
      <c r="B196" s="354">
        <v>84867</v>
      </c>
      <c r="C196" s="358">
        <v>77191217.879999995</v>
      </c>
      <c r="D196" s="358"/>
      <c r="E196" s="660">
        <v>21197</v>
      </c>
      <c r="F196" s="358">
        <v>16358</v>
      </c>
      <c r="G196" s="358">
        <v>422264838.39999998</v>
      </c>
      <c r="H196" s="358">
        <v>37555</v>
      </c>
      <c r="I196" s="661"/>
      <c r="J196" s="506">
        <v>21636</v>
      </c>
      <c r="K196" s="497">
        <v>14150</v>
      </c>
      <c r="L196" s="632">
        <v>1769</v>
      </c>
    </row>
    <row r="197" spans="1:13" ht="10.7" customHeight="1">
      <c r="A197" s="396"/>
      <c r="B197" s="354"/>
      <c r="C197" s="358"/>
      <c r="D197" s="358"/>
      <c r="E197" s="660"/>
      <c r="F197" s="358"/>
      <c r="G197" s="358"/>
      <c r="H197" s="358"/>
      <c r="I197" s="661"/>
      <c r="J197" s="506"/>
      <c r="K197" s="497"/>
      <c r="L197" s="632"/>
    </row>
    <row r="198" spans="1:13" ht="13.15" customHeight="1">
      <c r="A198" s="396" t="s">
        <v>28</v>
      </c>
      <c r="B198" s="354">
        <v>422299</v>
      </c>
      <c r="C198" s="358">
        <v>382220111.01999998</v>
      </c>
      <c r="D198" s="358"/>
      <c r="E198" s="660">
        <v>119475</v>
      </c>
      <c r="F198" s="358">
        <v>77771</v>
      </c>
      <c r="G198" s="358">
        <v>2035683457.51</v>
      </c>
      <c r="H198" s="358">
        <v>197246</v>
      </c>
      <c r="I198" s="661"/>
      <c r="J198" s="506">
        <v>117720</v>
      </c>
      <c r="K198" s="497">
        <v>70303</v>
      </c>
      <c r="L198" s="632">
        <v>9223</v>
      </c>
    </row>
    <row r="199" spans="1:13" ht="13.15" customHeight="1">
      <c r="A199" s="396" t="s">
        <v>492</v>
      </c>
      <c r="B199" s="354">
        <v>21244</v>
      </c>
      <c r="C199" s="358">
        <v>19265471.609999999</v>
      </c>
      <c r="D199" s="358"/>
      <c r="E199" s="660">
        <v>7538</v>
      </c>
      <c r="F199" s="358">
        <v>2289</v>
      </c>
      <c r="G199" s="358">
        <v>65758903.5</v>
      </c>
      <c r="H199" s="358">
        <v>9827</v>
      </c>
      <c r="I199" s="661"/>
      <c r="J199" s="506">
        <v>6364</v>
      </c>
      <c r="K199" s="497">
        <v>3200</v>
      </c>
      <c r="L199" s="632">
        <v>263</v>
      </c>
    </row>
    <row r="200" spans="1:13" ht="13.15" customHeight="1">
      <c r="A200" s="397" t="s">
        <v>495</v>
      </c>
      <c r="B200" s="358">
        <v>12491</v>
      </c>
      <c r="C200" s="358">
        <v>11176010.119999999</v>
      </c>
      <c r="D200" s="358"/>
      <c r="E200" s="660">
        <v>4017</v>
      </c>
      <c r="F200" s="358">
        <v>2192</v>
      </c>
      <c r="G200" s="358">
        <v>72537143.349999994</v>
      </c>
      <c r="H200" s="358">
        <v>6209</v>
      </c>
      <c r="I200" s="661"/>
      <c r="J200" s="506">
        <v>4056</v>
      </c>
      <c r="K200" s="506">
        <v>1876</v>
      </c>
      <c r="L200" s="634">
        <v>277</v>
      </c>
    </row>
    <row r="201" spans="1:13" ht="13.15" customHeight="1">
      <c r="A201" s="397" t="s">
        <v>498</v>
      </c>
      <c r="B201" s="358">
        <v>27282</v>
      </c>
      <c r="C201" s="358">
        <v>24675465.609999999</v>
      </c>
      <c r="D201" s="358"/>
      <c r="E201" s="660">
        <v>9378</v>
      </c>
      <c r="F201" s="358">
        <v>3575</v>
      </c>
      <c r="G201" s="358">
        <v>104320462.8</v>
      </c>
      <c r="H201" s="358">
        <v>12953</v>
      </c>
      <c r="I201" s="661"/>
      <c r="J201" s="506">
        <v>8796</v>
      </c>
      <c r="K201" s="506">
        <v>3784</v>
      </c>
      <c r="L201" s="634">
        <v>373</v>
      </c>
      <c r="M201" s="637"/>
    </row>
    <row r="202" spans="1:13" ht="10.7" customHeight="1">
      <c r="A202" s="355"/>
      <c r="B202" s="690"/>
      <c r="C202" s="690"/>
      <c r="D202" s="691"/>
      <c r="E202" s="692"/>
      <c r="F202" s="690"/>
      <c r="G202" s="690"/>
      <c r="H202" s="690"/>
      <c r="I202" s="691"/>
      <c r="J202" s="693"/>
      <c r="K202" s="693"/>
      <c r="L202" s="694"/>
      <c r="M202" s="637"/>
    </row>
    <row r="203" spans="1:13" ht="15" customHeight="1">
      <c r="A203" s="439" t="s">
        <v>29</v>
      </c>
      <c r="B203" s="695">
        <f>SUM(B181:B201)+B176</f>
        <v>2300306</v>
      </c>
      <c r="C203" s="695">
        <f>SUM(C181:C201)+C176</f>
        <v>2085806032.1499996</v>
      </c>
      <c r="D203" s="696"/>
      <c r="E203" s="695">
        <f>SUM(E181:E201)+E176</f>
        <v>729007</v>
      </c>
      <c r="F203" s="695">
        <f>SUM(F181:F201)+F176</f>
        <v>378935</v>
      </c>
      <c r="G203" s="695">
        <f>SUM(G181:G201)+G176</f>
        <v>11075700392.639999</v>
      </c>
      <c r="H203" s="695">
        <f>SUM(H181:H201)+H176</f>
        <v>1107942</v>
      </c>
      <c r="I203" s="683"/>
      <c r="J203" s="695">
        <f>SUM(J181:J201)+J176</f>
        <v>725788</v>
      </c>
      <c r="K203" s="695">
        <f>SUM(K181:K201)+K176</f>
        <v>336910</v>
      </c>
      <c r="L203" s="695">
        <f>SUM(L181:L201)+L176</f>
        <v>45244</v>
      </c>
    </row>
    <row r="204" spans="1:13" ht="15" customHeight="1">
      <c r="A204" s="436" t="s">
        <v>24</v>
      </c>
      <c r="B204" s="680">
        <f>B144</f>
        <v>6017312</v>
      </c>
      <c r="C204" s="697">
        <f>C144</f>
        <v>5458448043.0200005</v>
      </c>
      <c r="D204" s="681"/>
      <c r="E204" s="682">
        <f t="shared" ref="E204:L204" si="4">E144</f>
        <v>1534660</v>
      </c>
      <c r="F204" s="680">
        <f t="shared" si="4"/>
        <v>1107902</v>
      </c>
      <c r="G204" s="437">
        <f t="shared" si="4"/>
        <v>30394374103.5</v>
      </c>
      <c r="H204" s="680">
        <f t="shared" si="4"/>
        <v>2642562</v>
      </c>
      <c r="I204" s="683"/>
      <c r="J204" s="684">
        <f t="shared" si="4"/>
        <v>1464459</v>
      </c>
      <c r="K204" s="684">
        <f t="shared" si="4"/>
        <v>1093714</v>
      </c>
      <c r="L204" s="684">
        <f t="shared" si="4"/>
        <v>84389</v>
      </c>
    </row>
    <row r="205" spans="1:13" ht="15" customHeight="1">
      <c r="A205" s="436" t="s">
        <v>728</v>
      </c>
      <c r="B205" s="680">
        <v>339065</v>
      </c>
      <c r="C205" s="697">
        <v>242140503.69</v>
      </c>
      <c r="D205" s="681"/>
      <c r="E205" s="682">
        <v>91523</v>
      </c>
      <c r="F205" s="680">
        <v>75732</v>
      </c>
      <c r="G205" s="437">
        <v>17334011517.400002</v>
      </c>
      <c r="H205" s="680">
        <v>167255</v>
      </c>
      <c r="I205" s="683"/>
      <c r="J205" s="684">
        <v>90092</v>
      </c>
      <c r="K205" s="684">
        <v>51694</v>
      </c>
      <c r="L205" s="1256">
        <v>25469</v>
      </c>
    </row>
    <row r="206" spans="1:13" ht="13.15" customHeight="1">
      <c r="A206" s="439"/>
      <c r="B206" s="695"/>
      <c r="C206" s="437"/>
      <c r="D206" s="696"/>
      <c r="E206" s="698"/>
      <c r="F206" s="695"/>
      <c r="G206" s="699"/>
      <c r="H206" s="680"/>
      <c r="I206" s="700"/>
      <c r="J206" s="701"/>
      <c r="K206" s="701"/>
      <c r="L206" s="634"/>
    </row>
    <row r="207" spans="1:13" ht="15" customHeight="1">
      <c r="A207" s="436" t="s">
        <v>30</v>
      </c>
      <c r="B207" s="680">
        <f>SUM(B203:B205)</f>
        <v>8656683</v>
      </c>
      <c r="C207" s="437">
        <f>SUM(C203:C205)</f>
        <v>7786394578.8599997</v>
      </c>
      <c r="D207" s="681"/>
      <c r="E207" s="680">
        <f>SUM(E203:E205)</f>
        <v>2355190</v>
      </c>
      <c r="F207" s="680">
        <f>SUM(F203:F205)</f>
        <v>1562569</v>
      </c>
      <c r="G207" s="437">
        <f>SUM(G203:G205)</f>
        <v>58804086013.540001</v>
      </c>
      <c r="H207" s="680">
        <f>SUM(H203:H205)</f>
        <v>3917759</v>
      </c>
      <c r="I207" s="683"/>
      <c r="J207" s="684">
        <f>SUM(J203:J205)</f>
        <v>2280339</v>
      </c>
      <c r="K207" s="684">
        <f>SUM(K203:K205)</f>
        <v>1482318</v>
      </c>
      <c r="L207" s="684">
        <f>SUM(L203:L205)</f>
        <v>155102</v>
      </c>
    </row>
    <row r="208" spans="1:13" ht="13.15" customHeight="1">
      <c r="A208" s="441"/>
      <c r="B208" s="636"/>
      <c r="C208" s="441"/>
      <c r="D208" s="441"/>
      <c r="E208" s="636"/>
      <c r="F208" s="636"/>
      <c r="G208" s="441"/>
      <c r="H208" s="636"/>
      <c r="I208" s="636"/>
      <c r="J208" s="634"/>
      <c r="K208" s="634"/>
      <c r="L208" s="508"/>
    </row>
    <row r="209" spans="1:12" ht="13.15" customHeight="1">
      <c r="A209" s="407" t="s">
        <v>1</v>
      </c>
      <c r="B209" s="631"/>
      <c r="C209" s="631"/>
      <c r="D209" s="631"/>
      <c r="E209" s="415"/>
      <c r="F209" s="415"/>
      <c r="G209" s="415"/>
      <c r="H209" s="415"/>
      <c r="I209" s="415"/>
      <c r="J209" s="633"/>
      <c r="K209" s="633"/>
      <c r="L209" s="633"/>
    </row>
    <row r="210" spans="1:12" ht="14.25" customHeight="1">
      <c r="A210" s="702" t="s">
        <v>995</v>
      </c>
      <c r="B210" s="702"/>
      <c r="C210" s="702"/>
      <c r="D210" s="702"/>
      <c r="E210" s="702"/>
      <c r="F210" s="702"/>
      <c r="G210" s="702"/>
      <c r="H210" s="702"/>
      <c r="I210" s="702"/>
      <c r="J210" s="703"/>
      <c r="K210" s="703"/>
      <c r="L210" s="703"/>
    </row>
    <row r="211" spans="1:12">
      <c r="A211" s="407" t="s">
        <v>735</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5:C5"/>
    <mergeCell ref="E5:H5"/>
    <mergeCell ref="B48:C48"/>
    <mergeCell ref="E48:H48"/>
    <mergeCell ref="B91:C91"/>
    <mergeCell ref="E91:H91"/>
    <mergeCell ref="B134:C134"/>
    <mergeCell ref="E134:H134"/>
    <mergeCell ref="B146:C146"/>
    <mergeCell ref="E146:H146"/>
    <mergeCell ref="B177:C177"/>
    <mergeCell ref="E177:H177"/>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pane="topRight"/>
    </sheetView>
  </sheetViews>
  <sheetFormatPr defaultColWidth="10.7109375" defaultRowHeight="15"/>
  <cols>
    <col min="1" max="1" width="18.28515625" style="429" customWidth="1"/>
    <col min="2" max="2" width="19.140625" style="357" customWidth="1"/>
    <col min="3" max="3" width="18.28515625" style="429" bestFit="1" customWidth="1"/>
    <col min="4" max="4" width="17.7109375" style="429" bestFit="1" customWidth="1"/>
    <col min="5" max="5" width="19.140625" style="429" bestFit="1" customWidth="1"/>
    <col min="6" max="6" width="20" style="429" customWidth="1"/>
    <col min="7" max="7" width="17.85546875" style="429" customWidth="1"/>
    <col min="8" max="16384" width="10.7109375" style="429"/>
  </cols>
  <sheetData>
    <row r="1" spans="1:8" ht="18">
      <c r="A1" s="705" t="s">
        <v>736</v>
      </c>
      <c r="B1" s="706"/>
      <c r="C1" s="706"/>
      <c r="D1" s="706"/>
      <c r="E1" s="706"/>
      <c r="F1" s="706"/>
      <c r="G1" s="706"/>
    </row>
    <row r="2" spans="1:8" ht="15.75">
      <c r="A2" s="410" t="s">
        <v>737</v>
      </c>
      <c r="B2" s="706"/>
      <c r="C2" s="706"/>
      <c r="D2" s="706"/>
      <c r="E2" s="706"/>
      <c r="F2" s="706"/>
      <c r="G2" s="706"/>
    </row>
    <row r="3" spans="1:8" ht="15.75">
      <c r="A3" s="635" t="str">
        <f>'Table 1.2'!A3</f>
        <v>Taxable Year 2017</v>
      </c>
      <c r="B3" s="706"/>
      <c r="C3" s="706"/>
      <c r="D3" s="706"/>
      <c r="E3" s="706"/>
      <c r="F3" s="706"/>
      <c r="G3" s="706"/>
    </row>
    <row r="4" spans="1:8" ht="13.15" customHeight="1" thickBot="1">
      <c r="A4" s="637"/>
      <c r="B4" s="707"/>
      <c r="C4" s="707"/>
      <c r="D4" s="707"/>
      <c r="E4" s="707"/>
      <c r="F4" s="707"/>
      <c r="G4" s="707"/>
    </row>
    <row r="5" spans="1:8">
      <c r="A5" s="708"/>
      <c r="B5" s="708" t="s">
        <v>738</v>
      </c>
      <c r="C5" s="708" t="s">
        <v>739</v>
      </c>
      <c r="D5" s="708" t="s">
        <v>740</v>
      </c>
      <c r="E5" s="708" t="s">
        <v>740</v>
      </c>
      <c r="F5" s="708" t="s">
        <v>740</v>
      </c>
      <c r="G5" s="708" t="s">
        <v>741</v>
      </c>
      <c r="H5" s="637"/>
    </row>
    <row r="6" spans="1:8" ht="13.15" customHeight="1">
      <c r="A6" s="709" t="s">
        <v>23</v>
      </c>
      <c r="B6" s="709" t="s">
        <v>742</v>
      </c>
      <c r="C6" s="709" t="s">
        <v>743</v>
      </c>
      <c r="D6" s="709" t="s">
        <v>744</v>
      </c>
      <c r="E6" s="709" t="s">
        <v>745</v>
      </c>
      <c r="F6" s="709" t="s">
        <v>746</v>
      </c>
      <c r="G6" s="709" t="s">
        <v>747</v>
      </c>
    </row>
    <row r="7" spans="1:8" ht="10.7" customHeight="1">
      <c r="A7" s="707"/>
      <c r="B7" s="707"/>
      <c r="C7" s="707"/>
      <c r="D7" s="707"/>
      <c r="E7" s="707"/>
      <c r="F7" s="707"/>
      <c r="G7" s="707"/>
    </row>
    <row r="8" spans="1:8" ht="13.15" customHeight="1">
      <c r="A8" s="357" t="s">
        <v>428</v>
      </c>
      <c r="B8" s="710">
        <v>532021147.49000001</v>
      </c>
      <c r="C8" s="710">
        <v>35961865.130000003</v>
      </c>
      <c r="D8" s="710">
        <v>23128758.329999998</v>
      </c>
      <c r="E8" s="710">
        <v>120712249.59</v>
      </c>
      <c r="F8" s="710">
        <v>352218274.44</v>
      </c>
      <c r="G8" s="710">
        <v>27131245.739999998</v>
      </c>
    </row>
    <row r="9" spans="1:8" ht="13.15" customHeight="1">
      <c r="A9" s="357" t="s">
        <v>432</v>
      </c>
      <c r="B9" s="357">
        <v>3895832803.9299998</v>
      </c>
      <c r="C9" s="357">
        <v>112015871.34999999</v>
      </c>
      <c r="D9" s="357">
        <v>74021613.939999998</v>
      </c>
      <c r="E9" s="357">
        <v>418474337.18000001</v>
      </c>
      <c r="F9" s="357">
        <v>3291320981.46</v>
      </c>
      <c r="G9" s="357">
        <v>211587750.37</v>
      </c>
    </row>
    <row r="10" spans="1:8" ht="13.15" customHeight="1">
      <c r="A10" s="357" t="s">
        <v>436</v>
      </c>
      <c r="B10" s="357">
        <v>240481558.80000001</v>
      </c>
      <c r="C10" s="357">
        <v>13971475.02</v>
      </c>
      <c r="D10" s="357">
        <v>9207110</v>
      </c>
      <c r="E10" s="357">
        <v>50824641.82</v>
      </c>
      <c r="F10" s="357">
        <v>166478331.96000001</v>
      </c>
      <c r="G10" s="357">
        <v>12324096.210000001</v>
      </c>
    </row>
    <row r="11" spans="1:8" ht="13.15" customHeight="1">
      <c r="A11" s="357" t="s">
        <v>440</v>
      </c>
      <c r="B11" s="357">
        <v>226847485.19</v>
      </c>
      <c r="C11" s="357">
        <v>13161835</v>
      </c>
      <c r="D11" s="357">
        <v>8681418</v>
      </c>
      <c r="E11" s="357">
        <v>48145548.700000003</v>
      </c>
      <c r="F11" s="357">
        <v>156858683.49000001</v>
      </c>
      <c r="G11" s="357">
        <v>11635236.18</v>
      </c>
    </row>
    <row r="12" spans="1:8" ht="13.15" customHeight="1">
      <c r="A12" s="357" t="s">
        <v>444</v>
      </c>
      <c r="B12" s="357">
        <v>470342233.38999999</v>
      </c>
      <c r="C12" s="357">
        <v>28948647.760000002</v>
      </c>
      <c r="D12" s="357">
        <v>19177846</v>
      </c>
      <c r="E12" s="357">
        <v>106392098.31</v>
      </c>
      <c r="F12" s="357">
        <v>315823641.31999999</v>
      </c>
      <c r="G12" s="357">
        <v>23905538.920000002</v>
      </c>
    </row>
    <row r="13" spans="1:8" ht="10.7" customHeight="1">
      <c r="A13" s="357"/>
      <c r="C13" s="357"/>
      <c r="D13" s="357"/>
      <c r="E13" s="357"/>
      <c r="F13" s="357"/>
      <c r="G13" s="357"/>
    </row>
    <row r="14" spans="1:8" ht="13.15" customHeight="1">
      <c r="A14" s="357" t="s">
        <v>448</v>
      </c>
      <c r="B14" s="357">
        <v>238556127.34999999</v>
      </c>
      <c r="C14" s="357">
        <v>14123319</v>
      </c>
      <c r="D14" s="357">
        <v>9369598.1400000006</v>
      </c>
      <c r="E14" s="357">
        <v>51890465.280000001</v>
      </c>
      <c r="F14" s="357">
        <v>163172744.93000001</v>
      </c>
      <c r="G14" s="357">
        <v>12165663.08</v>
      </c>
    </row>
    <row r="15" spans="1:8" ht="13.15" customHeight="1">
      <c r="A15" s="357" t="s">
        <v>452</v>
      </c>
      <c r="B15" s="357">
        <v>12649176701.73</v>
      </c>
      <c r="C15" s="357">
        <v>327402404.17000002</v>
      </c>
      <c r="D15" s="357">
        <v>216377079.28</v>
      </c>
      <c r="E15" s="357">
        <v>1244064078.9300001</v>
      </c>
      <c r="F15" s="357">
        <v>10861333139.35</v>
      </c>
      <c r="G15" s="357">
        <v>693852524.85000002</v>
      </c>
    </row>
    <row r="16" spans="1:8" ht="13.15" customHeight="1">
      <c r="A16" s="357" t="s">
        <v>456</v>
      </c>
      <c r="B16" s="357">
        <v>1419241185.1400001</v>
      </c>
      <c r="C16" s="357">
        <v>75113345.219999999</v>
      </c>
      <c r="D16" s="357">
        <v>49835325</v>
      </c>
      <c r="E16" s="357">
        <v>280026282.85000002</v>
      </c>
      <c r="F16" s="357">
        <v>1014266232.0700001</v>
      </c>
      <c r="G16" s="357">
        <v>73192733.310000002</v>
      </c>
    </row>
    <row r="17" spans="1:7" ht="13.15" customHeight="1">
      <c r="A17" s="357" t="s">
        <v>460</v>
      </c>
      <c r="B17" s="357">
        <v>80831448.489999995</v>
      </c>
      <c r="C17" s="357">
        <v>4732117</v>
      </c>
      <c r="D17" s="357">
        <v>3117280</v>
      </c>
      <c r="E17" s="357">
        <v>17023877.050000001</v>
      </c>
      <c r="F17" s="357">
        <v>55958174.439999998</v>
      </c>
      <c r="G17" s="357">
        <v>4143097.58</v>
      </c>
    </row>
    <row r="18" spans="1:7" ht="13.15" customHeight="1">
      <c r="A18" s="357" t="s">
        <v>464</v>
      </c>
      <c r="B18" s="357">
        <v>1692420618.74</v>
      </c>
      <c r="C18" s="357">
        <v>76069415.870000005</v>
      </c>
      <c r="D18" s="357">
        <v>50393363</v>
      </c>
      <c r="E18" s="357">
        <v>282825979.74000001</v>
      </c>
      <c r="F18" s="357">
        <v>1283131860.1300001</v>
      </c>
      <c r="G18" s="357">
        <v>88741435.489999995</v>
      </c>
    </row>
    <row r="19" spans="1:7" ht="10.7" customHeight="1">
      <c r="A19" s="357"/>
      <c r="C19" s="357"/>
      <c r="D19" s="357"/>
      <c r="E19" s="357"/>
      <c r="F19" s="357"/>
      <c r="G19" s="357"/>
    </row>
    <row r="20" spans="1:7" ht="13.15" customHeight="1">
      <c r="A20" s="357" t="s">
        <v>468</v>
      </c>
      <c r="B20" s="357">
        <v>84753771.349999994</v>
      </c>
      <c r="C20" s="357">
        <v>5048478.42</v>
      </c>
      <c r="D20" s="357">
        <v>3341331</v>
      </c>
      <c r="E20" s="357">
        <v>18686151.600000001</v>
      </c>
      <c r="F20" s="357">
        <v>57677810.329999998</v>
      </c>
      <c r="G20" s="357">
        <v>4308839.21</v>
      </c>
    </row>
    <row r="21" spans="1:7" ht="13.15" customHeight="1">
      <c r="A21" s="357" t="s">
        <v>472</v>
      </c>
      <c r="B21" s="357">
        <v>734183757.5</v>
      </c>
      <c r="C21" s="357">
        <v>31931281.170000002</v>
      </c>
      <c r="D21" s="357">
        <v>21158471</v>
      </c>
      <c r="E21" s="357">
        <v>119989256.04000001</v>
      </c>
      <c r="F21" s="357">
        <v>561104749.28999996</v>
      </c>
      <c r="G21" s="357">
        <v>38519199.280000001</v>
      </c>
    </row>
    <row r="22" spans="1:7" ht="13.15" customHeight="1">
      <c r="A22" s="357" t="s">
        <v>476</v>
      </c>
      <c r="B22" s="357">
        <v>186420227.37</v>
      </c>
      <c r="C22" s="357">
        <v>13030472.92</v>
      </c>
      <c r="D22" s="357">
        <v>8547688</v>
      </c>
      <c r="E22" s="357">
        <v>45270798.359999999</v>
      </c>
      <c r="F22" s="357">
        <v>119571268.09</v>
      </c>
      <c r="G22" s="357">
        <v>9450270.7799999993</v>
      </c>
    </row>
    <row r="23" spans="1:7" ht="13.15" customHeight="1">
      <c r="A23" s="357" t="s">
        <v>480</v>
      </c>
      <c r="B23" s="357">
        <v>215983989.34</v>
      </c>
      <c r="C23" s="357">
        <v>12986828.390000001</v>
      </c>
      <c r="D23" s="357">
        <v>8580844.1500000004</v>
      </c>
      <c r="E23" s="357">
        <v>47222413.899999999</v>
      </c>
      <c r="F23" s="357">
        <v>147193902.90000001</v>
      </c>
      <c r="G23" s="357">
        <v>11050476.300000001</v>
      </c>
    </row>
    <row r="24" spans="1:7" ht="13.15" customHeight="1">
      <c r="A24" s="357" t="s">
        <v>484</v>
      </c>
      <c r="B24" s="357">
        <v>182248152.00999999</v>
      </c>
      <c r="C24" s="357">
        <v>12662654</v>
      </c>
      <c r="D24" s="357">
        <v>8372662</v>
      </c>
      <c r="E24" s="357">
        <v>45495032.609999999</v>
      </c>
      <c r="F24" s="357">
        <v>115717803.40000001</v>
      </c>
      <c r="G24" s="357">
        <v>9188604.1899999995</v>
      </c>
    </row>
    <row r="25" spans="1:7" ht="10.7" customHeight="1">
      <c r="A25" s="357"/>
      <c r="C25" s="357"/>
      <c r="D25" s="357"/>
      <c r="E25" s="357"/>
      <c r="F25" s="357"/>
      <c r="G25" s="357"/>
    </row>
    <row r="26" spans="1:7" ht="13.15" customHeight="1">
      <c r="A26" s="357" t="s">
        <v>488</v>
      </c>
      <c r="B26" s="357">
        <v>855871116.80999994</v>
      </c>
      <c r="C26" s="357">
        <v>50677885.310000002</v>
      </c>
      <c r="D26" s="357">
        <v>33618537</v>
      </c>
      <c r="E26" s="357">
        <v>186451654.80000001</v>
      </c>
      <c r="F26" s="357">
        <v>585123039.70000005</v>
      </c>
      <c r="G26" s="357">
        <v>43705398.630000003</v>
      </c>
    </row>
    <row r="27" spans="1:7" ht="13.15" customHeight="1">
      <c r="A27" s="357" t="s">
        <v>490</v>
      </c>
      <c r="B27" s="357">
        <v>545485510.10000002</v>
      </c>
      <c r="C27" s="357">
        <v>30981961.199999999</v>
      </c>
      <c r="D27" s="357">
        <v>20530489</v>
      </c>
      <c r="E27" s="357">
        <v>113825247.05</v>
      </c>
      <c r="F27" s="357">
        <v>380147812.85000002</v>
      </c>
      <c r="G27" s="357">
        <v>28101600.199999999</v>
      </c>
    </row>
    <row r="28" spans="1:7" ht="13.15" customHeight="1">
      <c r="A28" s="357" t="s">
        <v>493</v>
      </c>
      <c r="B28" s="357">
        <v>345278798.75</v>
      </c>
      <c r="C28" s="357">
        <v>23723545</v>
      </c>
      <c r="D28" s="357">
        <v>15671415</v>
      </c>
      <c r="E28" s="357">
        <v>85998174.109999999</v>
      </c>
      <c r="F28" s="357">
        <v>219885664.63999999</v>
      </c>
      <c r="G28" s="357">
        <v>17294342.57</v>
      </c>
    </row>
    <row r="29" spans="1:7" ht="13.15" customHeight="1">
      <c r="A29" s="357" t="s">
        <v>496</v>
      </c>
      <c r="B29" s="357">
        <v>139869888.36000001</v>
      </c>
      <c r="C29" s="357">
        <v>7591579</v>
      </c>
      <c r="D29" s="357">
        <v>5003346</v>
      </c>
      <c r="E29" s="357">
        <v>27705102.699999999</v>
      </c>
      <c r="F29" s="357">
        <v>99569860.659999996</v>
      </c>
      <c r="G29" s="357">
        <v>7262062.9199999999</v>
      </c>
    </row>
    <row r="30" spans="1:7" ht="13.15" customHeight="1">
      <c r="A30" s="357" t="s">
        <v>499</v>
      </c>
      <c r="B30" s="357">
        <v>153130230.53999999</v>
      </c>
      <c r="C30" s="357">
        <v>10130189</v>
      </c>
      <c r="D30" s="357">
        <v>6682975</v>
      </c>
      <c r="E30" s="357">
        <v>36349827.07</v>
      </c>
      <c r="F30" s="357">
        <v>99967239.469999999</v>
      </c>
      <c r="G30" s="357">
        <v>7754158.2699999996</v>
      </c>
    </row>
    <row r="31" spans="1:7" ht="10.7" customHeight="1">
      <c r="A31" s="357"/>
      <c r="C31" s="357"/>
      <c r="D31" s="357"/>
      <c r="E31" s="357"/>
      <c r="F31" s="357"/>
      <c r="G31" s="357"/>
    </row>
    <row r="32" spans="1:7" ht="13.15" customHeight="1">
      <c r="A32" s="357" t="s">
        <v>501</v>
      </c>
      <c r="B32" s="357">
        <v>8900724857.6599998</v>
      </c>
      <c r="C32" s="357">
        <v>365453285.24000001</v>
      </c>
      <c r="D32" s="357">
        <v>242191531.19</v>
      </c>
      <c r="E32" s="357">
        <v>1360654475.29</v>
      </c>
      <c r="F32" s="357">
        <v>6932425565.9399996</v>
      </c>
      <c r="G32" s="357">
        <v>471586488.86000001</v>
      </c>
    </row>
    <row r="33" spans="1:8" ht="13.15" customHeight="1">
      <c r="A33" s="357" t="s">
        <v>504</v>
      </c>
      <c r="B33" s="357">
        <v>492683153.63</v>
      </c>
      <c r="C33" s="357">
        <v>16120433.18</v>
      </c>
      <c r="D33" s="357">
        <v>10653260</v>
      </c>
      <c r="E33" s="357">
        <v>60483756.020000003</v>
      </c>
      <c r="F33" s="357">
        <v>405425704.43000001</v>
      </c>
      <c r="G33" s="357">
        <v>26540907.48</v>
      </c>
    </row>
    <row r="34" spans="1:8" ht="13.15" customHeight="1">
      <c r="A34" s="357" t="s">
        <v>506</v>
      </c>
      <c r="B34" s="357">
        <v>75739754.090000004</v>
      </c>
      <c r="C34" s="357">
        <v>4448871</v>
      </c>
      <c r="D34" s="357">
        <v>2947925</v>
      </c>
      <c r="E34" s="357">
        <v>16469346.5</v>
      </c>
      <c r="F34" s="357">
        <v>51873611.590000004</v>
      </c>
      <c r="G34" s="357">
        <v>3858735.41</v>
      </c>
    </row>
    <row r="35" spans="1:8" ht="13.15" customHeight="1">
      <c r="A35" s="357" t="s">
        <v>509</v>
      </c>
      <c r="B35" s="357">
        <v>1068391461.63</v>
      </c>
      <c r="C35" s="357">
        <v>50241839.75</v>
      </c>
      <c r="D35" s="357">
        <v>33296339</v>
      </c>
      <c r="E35" s="357">
        <v>185744547.59999999</v>
      </c>
      <c r="F35" s="357">
        <v>799108735.27999997</v>
      </c>
      <c r="G35" s="357">
        <v>55979644.740000002</v>
      </c>
    </row>
    <row r="36" spans="1:8" ht="13.15" customHeight="1">
      <c r="A36" s="357" t="s">
        <v>512</v>
      </c>
      <c r="B36" s="357">
        <v>124860267.68000001</v>
      </c>
      <c r="C36" s="357">
        <v>8418632</v>
      </c>
      <c r="D36" s="357">
        <v>5560658</v>
      </c>
      <c r="E36" s="357">
        <v>30158802.620000001</v>
      </c>
      <c r="F36" s="357">
        <v>80722175.060000002</v>
      </c>
      <c r="G36" s="357">
        <v>6320615.1299999999</v>
      </c>
    </row>
    <row r="37" spans="1:8" ht="10.7" customHeight="1">
      <c r="A37" s="357"/>
      <c r="C37" s="357"/>
      <c r="D37" s="357"/>
      <c r="E37" s="357"/>
      <c r="F37" s="357"/>
      <c r="G37" s="357"/>
    </row>
    <row r="38" spans="1:8" ht="13.15" customHeight="1">
      <c r="A38" s="357" t="s">
        <v>515</v>
      </c>
      <c r="B38" s="357">
        <v>138778458.71000001</v>
      </c>
      <c r="C38" s="357">
        <v>9120956</v>
      </c>
      <c r="D38" s="357">
        <v>6048482</v>
      </c>
      <c r="E38" s="357">
        <v>33227619.629999999</v>
      </c>
      <c r="F38" s="357">
        <v>90381401.079999998</v>
      </c>
      <c r="G38" s="357">
        <v>6991679.3099999996</v>
      </c>
    </row>
    <row r="39" spans="1:8" ht="13.15" customHeight="1">
      <c r="A39" s="357" t="s">
        <v>518</v>
      </c>
      <c r="B39" s="357">
        <v>451232497.79000002</v>
      </c>
      <c r="C39" s="357">
        <v>27008191.670000002</v>
      </c>
      <c r="D39" s="357">
        <v>17877937</v>
      </c>
      <c r="E39" s="357">
        <v>98428952</v>
      </c>
      <c r="F39" s="357">
        <v>307917417.12</v>
      </c>
      <c r="G39" s="357">
        <v>23137675.949999999</v>
      </c>
    </row>
    <row r="40" spans="1:8" ht="13.15" customHeight="1">
      <c r="A40" s="357" t="s">
        <v>521</v>
      </c>
      <c r="B40" s="357">
        <v>174356024.86000001</v>
      </c>
      <c r="C40" s="357">
        <v>10953806</v>
      </c>
      <c r="D40" s="357">
        <v>7210369.1299999999</v>
      </c>
      <c r="E40" s="357">
        <v>38628687.030000001</v>
      </c>
      <c r="F40" s="357">
        <v>117563162.7</v>
      </c>
      <c r="G40" s="357">
        <v>8928092.4000000004</v>
      </c>
    </row>
    <row r="41" spans="1:8" ht="13.15" customHeight="1">
      <c r="A41" s="711" t="s">
        <v>524</v>
      </c>
      <c r="B41" s="711">
        <v>50299072426.580002</v>
      </c>
      <c r="C41" s="711">
        <v>1282217802.3399999</v>
      </c>
      <c r="D41" s="711">
        <v>848520919.34000003</v>
      </c>
      <c r="E41" s="711">
        <v>4822451493.3500004</v>
      </c>
      <c r="F41" s="711">
        <v>43345882211.550003</v>
      </c>
      <c r="G41" s="711">
        <v>2750109044.9499998</v>
      </c>
    </row>
    <row r="42" spans="1:8" ht="13.15" customHeight="1">
      <c r="A42" s="711" t="s">
        <v>527</v>
      </c>
      <c r="B42" s="711">
        <v>2409325344.7800002</v>
      </c>
      <c r="C42" s="711">
        <v>77566033.359999999</v>
      </c>
      <c r="D42" s="711">
        <v>51450909</v>
      </c>
      <c r="E42" s="711">
        <v>292663925.57999998</v>
      </c>
      <c r="F42" s="711">
        <v>1987644476.8399999</v>
      </c>
      <c r="G42" s="711">
        <v>129781875.22</v>
      </c>
      <c r="H42" s="637"/>
    </row>
    <row r="43" spans="1:8" ht="18">
      <c r="A43" s="712" t="s">
        <v>748</v>
      </c>
      <c r="B43" s="707"/>
      <c r="C43" s="707"/>
      <c r="D43" s="707"/>
      <c r="E43" s="707"/>
      <c r="F43" s="707"/>
      <c r="G43" s="707"/>
      <c r="H43" s="637"/>
    </row>
    <row r="44" spans="1:8" ht="15.75">
      <c r="A44" s="635" t="s">
        <v>737</v>
      </c>
      <c r="B44" s="707"/>
      <c r="C44" s="707"/>
      <c r="D44" s="707"/>
      <c r="E44" s="707"/>
      <c r="F44" s="707"/>
      <c r="G44" s="707"/>
    </row>
    <row r="45" spans="1:8" ht="15.75">
      <c r="A45" s="635" t="str">
        <f>A3</f>
        <v>Taxable Year 2017</v>
      </c>
      <c r="B45" s="706"/>
      <c r="C45" s="706"/>
      <c r="D45" s="706"/>
      <c r="E45" s="706"/>
      <c r="F45" s="706"/>
      <c r="G45" s="706"/>
    </row>
    <row r="46" spans="1:8" ht="13.15" customHeight="1" thickBot="1">
      <c r="A46" s="637"/>
      <c r="B46" s="707"/>
      <c r="C46" s="707"/>
      <c r="D46" s="707"/>
      <c r="E46" s="707"/>
      <c r="F46" s="707"/>
      <c r="G46" s="707"/>
    </row>
    <row r="47" spans="1:8">
      <c r="A47" s="708"/>
      <c r="B47" s="708" t="s">
        <v>738</v>
      </c>
      <c r="C47" s="708" t="s">
        <v>739</v>
      </c>
      <c r="D47" s="708" t="s">
        <v>740</v>
      </c>
      <c r="E47" s="708" t="s">
        <v>740</v>
      </c>
      <c r="F47" s="708" t="s">
        <v>740</v>
      </c>
      <c r="G47" s="708" t="s">
        <v>741</v>
      </c>
      <c r="H47" s="637"/>
    </row>
    <row r="48" spans="1:8" ht="13.15" customHeight="1">
      <c r="A48" s="709" t="s">
        <v>23</v>
      </c>
      <c r="B48" s="709" t="s">
        <v>742</v>
      </c>
      <c r="C48" s="709" t="s">
        <v>743</v>
      </c>
      <c r="D48" s="709" t="s">
        <v>744</v>
      </c>
      <c r="E48" s="709" t="s">
        <v>745</v>
      </c>
      <c r="F48" s="709" t="s">
        <v>746</v>
      </c>
      <c r="G48" s="709" t="s">
        <v>747</v>
      </c>
    </row>
    <row r="49" spans="1:7" ht="10.7" customHeight="1">
      <c r="A49" s="711"/>
      <c r="B49" s="707"/>
      <c r="C49" s="707"/>
      <c r="D49" s="707"/>
      <c r="E49" s="707"/>
      <c r="F49" s="707"/>
      <c r="G49" s="707"/>
    </row>
    <row r="50" spans="1:7" ht="13.15" customHeight="1">
      <c r="A50" s="357" t="s">
        <v>530</v>
      </c>
      <c r="B50" s="710">
        <v>229655824.40000001</v>
      </c>
      <c r="C50" s="710">
        <v>13416326.5</v>
      </c>
      <c r="D50" s="710">
        <v>8900173.1999999993</v>
      </c>
      <c r="E50" s="710">
        <v>49694450.82</v>
      </c>
      <c r="F50" s="710">
        <v>157644873.88</v>
      </c>
      <c r="G50" s="710">
        <v>11706872.859999999</v>
      </c>
    </row>
    <row r="51" spans="1:7" ht="13.15" customHeight="1">
      <c r="A51" s="357" t="s">
        <v>532</v>
      </c>
      <c r="B51" s="357">
        <v>538147088.27999997</v>
      </c>
      <c r="C51" s="357">
        <v>26142476.960000001</v>
      </c>
      <c r="D51" s="357">
        <v>17318974</v>
      </c>
      <c r="E51" s="357">
        <v>97754786.150000006</v>
      </c>
      <c r="F51" s="357">
        <v>396930851.17000002</v>
      </c>
      <c r="G51" s="357">
        <v>28006234.449999999</v>
      </c>
    </row>
    <row r="52" spans="1:7" ht="13.15" customHeight="1">
      <c r="A52" s="357" t="s">
        <v>535</v>
      </c>
      <c r="B52" s="357">
        <v>883015787.87</v>
      </c>
      <c r="C52" s="357">
        <v>47880918</v>
      </c>
      <c r="D52" s="357">
        <v>31728268</v>
      </c>
      <c r="E52" s="357">
        <v>176327747.11000001</v>
      </c>
      <c r="F52" s="357">
        <v>627078854.75999999</v>
      </c>
      <c r="G52" s="357">
        <v>45527428.670000002</v>
      </c>
    </row>
    <row r="53" spans="1:7" ht="13.15" customHeight="1">
      <c r="A53" s="357" t="s">
        <v>537</v>
      </c>
      <c r="B53" s="357">
        <v>2076704827.8099999</v>
      </c>
      <c r="C53" s="357">
        <v>93911925.819999993</v>
      </c>
      <c r="D53" s="357">
        <v>62197217.420000002</v>
      </c>
      <c r="E53" s="357">
        <v>350579365.54000002</v>
      </c>
      <c r="F53" s="357">
        <v>1570016319.03</v>
      </c>
      <c r="G53" s="357">
        <v>109045530.17</v>
      </c>
    </row>
    <row r="54" spans="1:7" ht="13.15" customHeight="1">
      <c r="A54" s="357" t="s">
        <v>540</v>
      </c>
      <c r="B54" s="357">
        <v>246590715.09999999</v>
      </c>
      <c r="C54" s="357">
        <v>14759888</v>
      </c>
      <c r="D54" s="357">
        <v>9779961</v>
      </c>
      <c r="E54" s="357">
        <v>54752256.299999997</v>
      </c>
      <c r="F54" s="357">
        <v>167298609.80000001</v>
      </c>
      <c r="G54" s="357">
        <v>12547872.869999999</v>
      </c>
    </row>
    <row r="55" spans="1:7" ht="10.7" customHeight="1">
      <c r="A55" s="357"/>
      <c r="C55" s="357"/>
      <c r="D55" s="357"/>
      <c r="E55" s="357"/>
      <c r="F55" s="357"/>
      <c r="G55" s="357"/>
    </row>
    <row r="56" spans="1:7" ht="13.15" customHeight="1">
      <c r="A56" s="357" t="s">
        <v>543</v>
      </c>
      <c r="B56" s="497">
        <v>762361572.57000005</v>
      </c>
      <c r="C56" s="497">
        <v>39052773.289999999</v>
      </c>
      <c r="D56" s="497">
        <v>25868949.609999999</v>
      </c>
      <c r="E56" s="497">
        <v>144196695.97</v>
      </c>
      <c r="F56" s="497">
        <v>553243153.70000005</v>
      </c>
      <c r="G56" s="497">
        <v>39533022.990000002</v>
      </c>
    </row>
    <row r="57" spans="1:7" ht="13.15" customHeight="1">
      <c r="A57" s="357" t="s">
        <v>545</v>
      </c>
      <c r="B57" s="357">
        <v>1238772001.1400001</v>
      </c>
      <c r="C57" s="357">
        <v>24990893.34</v>
      </c>
      <c r="D57" s="357">
        <v>16573600</v>
      </c>
      <c r="E57" s="357">
        <v>94413137.260000005</v>
      </c>
      <c r="F57" s="357">
        <v>1102794370.54</v>
      </c>
      <c r="G57" s="357">
        <v>68304840.209999993</v>
      </c>
    </row>
    <row r="58" spans="1:7" ht="13.15" customHeight="1">
      <c r="A58" s="357" t="s">
        <v>547</v>
      </c>
      <c r="B58" s="357">
        <v>177644575.52000001</v>
      </c>
      <c r="C58" s="357">
        <v>12338328.41</v>
      </c>
      <c r="D58" s="357">
        <v>8157482</v>
      </c>
      <c r="E58" s="357">
        <v>44671051.310000002</v>
      </c>
      <c r="F58" s="357">
        <v>112477713.8</v>
      </c>
      <c r="G58" s="357">
        <v>8896026.3800000008</v>
      </c>
    </row>
    <row r="59" spans="1:7" ht="13.15" customHeight="1">
      <c r="A59" s="357" t="s">
        <v>550</v>
      </c>
      <c r="B59" s="357">
        <v>379649494.75</v>
      </c>
      <c r="C59" s="357">
        <v>19589119.210000001</v>
      </c>
      <c r="D59" s="357">
        <v>12980392</v>
      </c>
      <c r="E59" s="357">
        <v>72878070.299999997</v>
      </c>
      <c r="F59" s="357">
        <v>274201913.24000001</v>
      </c>
      <c r="G59" s="357">
        <v>19661690.260000002</v>
      </c>
    </row>
    <row r="60" spans="1:7" ht="13.15" customHeight="1">
      <c r="A60" s="357" t="s">
        <v>553</v>
      </c>
      <c r="B60" s="357">
        <v>150680844.86000001</v>
      </c>
      <c r="C60" s="357">
        <v>11668593.17</v>
      </c>
      <c r="D60" s="357">
        <v>7534581</v>
      </c>
      <c r="E60" s="357">
        <v>38691445.090000004</v>
      </c>
      <c r="F60" s="357">
        <v>92786225.599999994</v>
      </c>
      <c r="G60" s="357">
        <v>7582573.1200000001</v>
      </c>
    </row>
    <row r="61" spans="1:7" ht="10.7" customHeight="1">
      <c r="A61" s="357"/>
      <c r="C61" s="357"/>
      <c r="D61" s="357"/>
      <c r="E61" s="357"/>
      <c r="F61" s="357"/>
      <c r="G61" s="357"/>
    </row>
    <row r="62" spans="1:7" ht="13.15" customHeight="1">
      <c r="A62" s="357" t="s">
        <v>429</v>
      </c>
      <c r="B62" s="357">
        <v>463236660.31999999</v>
      </c>
      <c r="C62" s="357">
        <v>30346628.399999999</v>
      </c>
      <c r="D62" s="357">
        <v>19990198.850000001</v>
      </c>
      <c r="E62" s="357">
        <v>108043131.89</v>
      </c>
      <c r="F62" s="357">
        <v>304856701.18000001</v>
      </c>
      <c r="G62" s="357">
        <v>23562634.829999998</v>
      </c>
    </row>
    <row r="63" spans="1:7" ht="13.15" customHeight="1">
      <c r="A63" s="357" t="s">
        <v>433</v>
      </c>
      <c r="B63" s="357">
        <v>3115232297.27</v>
      </c>
      <c r="C63" s="357">
        <v>115259745</v>
      </c>
      <c r="D63" s="357">
        <v>76428323</v>
      </c>
      <c r="E63" s="357">
        <v>433098791.92000002</v>
      </c>
      <c r="F63" s="357">
        <v>2490445437.3499999</v>
      </c>
      <c r="G63" s="357">
        <v>165744465.13999999</v>
      </c>
    </row>
    <row r="64" spans="1:7" ht="13.15" customHeight="1">
      <c r="A64" s="357" t="s">
        <v>437</v>
      </c>
      <c r="B64" s="357">
        <v>8979927556.2399998</v>
      </c>
      <c r="C64" s="357">
        <v>353205629.76999998</v>
      </c>
      <c r="D64" s="357">
        <v>233913855.25</v>
      </c>
      <c r="E64" s="357">
        <v>1306777917.9100001</v>
      </c>
      <c r="F64" s="357">
        <v>7086030153.3100004</v>
      </c>
      <c r="G64" s="357">
        <v>479090022.81999999</v>
      </c>
    </row>
    <row r="65" spans="1:7" ht="13.15" customHeight="1">
      <c r="A65" s="357" t="s">
        <v>441</v>
      </c>
      <c r="B65" s="357">
        <v>663741996.54999995</v>
      </c>
      <c r="C65" s="357">
        <v>45195262.829999998</v>
      </c>
      <c r="D65" s="357">
        <v>29865151.25</v>
      </c>
      <c r="E65" s="357">
        <v>161307856.69</v>
      </c>
      <c r="F65" s="357">
        <v>427373725.77999997</v>
      </c>
      <c r="G65" s="357">
        <v>33520618.129999999</v>
      </c>
    </row>
    <row r="66" spans="1:7" ht="13.15" customHeight="1">
      <c r="A66" s="357" t="s">
        <v>445</v>
      </c>
      <c r="B66" s="357">
        <v>35112107.649999999</v>
      </c>
      <c r="C66" s="357">
        <v>1954233</v>
      </c>
      <c r="D66" s="357">
        <v>1280653</v>
      </c>
      <c r="E66" s="357">
        <v>7014534.8499999996</v>
      </c>
      <c r="F66" s="357">
        <v>24862686.800000001</v>
      </c>
      <c r="G66" s="357">
        <v>1808697.84</v>
      </c>
    </row>
    <row r="67" spans="1:7" ht="10.7" customHeight="1">
      <c r="A67" s="357"/>
      <c r="C67" s="357"/>
      <c r="D67" s="357"/>
      <c r="E67" s="357"/>
      <c r="F67" s="357"/>
      <c r="G67" s="357"/>
    </row>
    <row r="68" spans="1:7" ht="13.15" customHeight="1">
      <c r="A68" s="357" t="s">
        <v>449</v>
      </c>
      <c r="B68" s="357">
        <v>857094442.79999995</v>
      </c>
      <c r="C68" s="357">
        <v>38204785.469999999</v>
      </c>
      <c r="D68" s="357">
        <v>25248196</v>
      </c>
      <c r="E68" s="357">
        <v>140908401.58000001</v>
      </c>
      <c r="F68" s="357">
        <v>652733059.75</v>
      </c>
      <c r="G68" s="357">
        <v>45060055.340000004</v>
      </c>
    </row>
    <row r="69" spans="1:7" ht="13.15" customHeight="1">
      <c r="A69" s="357" t="s">
        <v>453</v>
      </c>
      <c r="B69" s="357">
        <v>2381152588.3299999</v>
      </c>
      <c r="C69" s="357">
        <v>80428765.959999993</v>
      </c>
      <c r="D69" s="357">
        <v>53230638</v>
      </c>
      <c r="E69" s="357">
        <v>299296885.56999999</v>
      </c>
      <c r="F69" s="357">
        <v>1948196298.8</v>
      </c>
      <c r="G69" s="357">
        <v>127775657.63</v>
      </c>
    </row>
    <row r="70" spans="1:7" ht="13.15" customHeight="1">
      <c r="A70" s="357" t="s">
        <v>457</v>
      </c>
      <c r="B70" s="357">
        <v>114822094.83</v>
      </c>
      <c r="C70" s="357">
        <v>6675185.5199999996</v>
      </c>
      <c r="D70" s="357">
        <v>4430181</v>
      </c>
      <c r="E70" s="357">
        <v>24635727.420000002</v>
      </c>
      <c r="F70" s="357">
        <v>79081000.890000001</v>
      </c>
      <c r="G70" s="357">
        <v>5915334.8799999999</v>
      </c>
    </row>
    <row r="71" spans="1:7" ht="13.15" customHeight="1">
      <c r="A71" s="357" t="s">
        <v>461</v>
      </c>
      <c r="B71" s="357">
        <v>649162190.03999996</v>
      </c>
      <c r="C71" s="357">
        <v>26823256.100000001</v>
      </c>
      <c r="D71" s="357">
        <v>17730866</v>
      </c>
      <c r="E71" s="357">
        <v>99784189.680000007</v>
      </c>
      <c r="F71" s="357">
        <v>504823878.25999999</v>
      </c>
      <c r="G71" s="357">
        <v>34388990.75</v>
      </c>
    </row>
    <row r="72" spans="1:7" ht="13.15" customHeight="1">
      <c r="A72" s="357" t="s">
        <v>465</v>
      </c>
      <c r="B72" s="357">
        <v>348722619.27999997</v>
      </c>
      <c r="C72" s="357">
        <v>18363589</v>
      </c>
      <c r="D72" s="357">
        <v>12143811</v>
      </c>
      <c r="E72" s="357">
        <v>68535199</v>
      </c>
      <c r="F72" s="357">
        <v>249680020.28</v>
      </c>
      <c r="G72" s="357">
        <v>18014622.309999999</v>
      </c>
    </row>
    <row r="73" spans="1:7" ht="10.7" customHeight="1">
      <c r="A73" s="706"/>
      <c r="C73" s="357"/>
      <c r="D73" s="357"/>
      <c r="E73" s="357"/>
      <c r="F73" s="357"/>
      <c r="G73" s="357"/>
    </row>
    <row r="74" spans="1:7" ht="13.15" customHeight="1">
      <c r="A74" s="357" t="s">
        <v>469</v>
      </c>
      <c r="B74" s="357">
        <v>240607891.46000001</v>
      </c>
      <c r="C74" s="357">
        <v>10958977</v>
      </c>
      <c r="D74" s="357">
        <v>7202961.4199999999</v>
      </c>
      <c r="E74" s="357">
        <v>39167803.060000002</v>
      </c>
      <c r="F74" s="357">
        <v>183278149.97999999</v>
      </c>
      <c r="G74" s="357">
        <v>12684328.35</v>
      </c>
    </row>
    <row r="75" spans="1:7" ht="13.15" customHeight="1">
      <c r="A75" s="357" t="s">
        <v>473</v>
      </c>
      <c r="B75" s="357">
        <v>205023213.12</v>
      </c>
      <c r="C75" s="357">
        <v>14686618</v>
      </c>
      <c r="D75" s="357">
        <v>9690819</v>
      </c>
      <c r="E75" s="357">
        <v>52490391.710000001</v>
      </c>
      <c r="F75" s="357">
        <v>128155384.41</v>
      </c>
      <c r="G75" s="357">
        <v>10234070.140000001</v>
      </c>
    </row>
    <row r="76" spans="1:7" ht="13.15" customHeight="1">
      <c r="A76" s="357" t="s">
        <v>477</v>
      </c>
      <c r="B76" s="357">
        <v>17558983908.650002</v>
      </c>
      <c r="C76" s="357">
        <v>434237530.5</v>
      </c>
      <c r="D76" s="357">
        <v>287925469.13999999</v>
      </c>
      <c r="E76" s="357">
        <v>1654129804.29</v>
      </c>
      <c r="F76" s="357">
        <v>15182691104.719999</v>
      </c>
      <c r="G76" s="357">
        <v>959111821.44000006</v>
      </c>
    </row>
    <row r="77" spans="1:7" ht="13.15" customHeight="1">
      <c r="A77" s="357" t="s">
        <v>481</v>
      </c>
      <c r="B77" s="357">
        <v>709328924.73000002</v>
      </c>
      <c r="C77" s="357">
        <v>35906410.719999999</v>
      </c>
      <c r="D77" s="357">
        <v>23788646</v>
      </c>
      <c r="E77" s="357">
        <v>133066989.17</v>
      </c>
      <c r="F77" s="357">
        <v>516566878.83999997</v>
      </c>
      <c r="G77" s="357">
        <v>36893098.450000003</v>
      </c>
    </row>
    <row r="78" spans="1:7" ht="13.15" customHeight="1">
      <c r="A78" s="357" t="s">
        <v>485</v>
      </c>
      <c r="B78" s="357">
        <v>137789000.74000001</v>
      </c>
      <c r="C78" s="357">
        <v>9512450</v>
      </c>
      <c r="D78" s="357">
        <v>6300990</v>
      </c>
      <c r="E78" s="357">
        <v>34020890.799999997</v>
      </c>
      <c r="F78" s="357">
        <v>87954669.939999998</v>
      </c>
      <c r="G78" s="357">
        <v>6956130.2800000003</v>
      </c>
    </row>
    <row r="79" spans="1:7" ht="10.7" customHeight="1">
      <c r="A79" s="357"/>
      <c r="C79" s="357"/>
      <c r="D79" s="357"/>
      <c r="E79" s="357"/>
      <c r="F79" s="357"/>
      <c r="G79" s="357"/>
    </row>
    <row r="80" spans="1:7" ht="13.15" customHeight="1">
      <c r="A80" s="357" t="s">
        <v>489</v>
      </c>
      <c r="B80" s="357">
        <v>254379413.19</v>
      </c>
      <c r="C80" s="357">
        <v>12454410</v>
      </c>
      <c r="D80" s="357">
        <v>8236537</v>
      </c>
      <c r="E80" s="357">
        <v>46006084.229999997</v>
      </c>
      <c r="F80" s="357">
        <v>187682381.96000001</v>
      </c>
      <c r="G80" s="357">
        <v>13252896.779999999</v>
      </c>
    </row>
    <row r="81" spans="1:8" ht="13.15" customHeight="1">
      <c r="A81" s="357" t="s">
        <v>491</v>
      </c>
      <c r="B81" s="357">
        <v>172472328.55000001</v>
      </c>
      <c r="C81" s="357">
        <v>8486247</v>
      </c>
      <c r="D81" s="357">
        <v>5626676</v>
      </c>
      <c r="E81" s="357">
        <v>31179897.649999999</v>
      </c>
      <c r="F81" s="357">
        <v>127179507.90000001</v>
      </c>
      <c r="G81" s="357">
        <v>8978538.7400000002</v>
      </c>
    </row>
    <row r="82" spans="1:8" ht="13.15" customHeight="1">
      <c r="A82" s="357" t="s">
        <v>494</v>
      </c>
      <c r="B82" s="357">
        <v>433061523.94999999</v>
      </c>
      <c r="C82" s="357">
        <v>28063224.219999999</v>
      </c>
      <c r="D82" s="357">
        <v>18427935</v>
      </c>
      <c r="E82" s="357">
        <v>98271952.510000005</v>
      </c>
      <c r="F82" s="357">
        <v>288298412.22000003</v>
      </c>
      <c r="G82" s="357">
        <v>22078753.73</v>
      </c>
    </row>
    <row r="83" spans="1:8" ht="13.15" customHeight="1">
      <c r="A83" s="711" t="s">
        <v>497</v>
      </c>
      <c r="B83" s="711">
        <v>203020610.59</v>
      </c>
      <c r="C83" s="711">
        <v>9992511.3900000006</v>
      </c>
      <c r="D83" s="711">
        <v>6610395</v>
      </c>
      <c r="E83" s="711">
        <v>36345965.799999997</v>
      </c>
      <c r="F83" s="711">
        <v>150071738.40000001</v>
      </c>
      <c r="G83" s="711">
        <v>10595573.23</v>
      </c>
    </row>
    <row r="84" spans="1:8" ht="13.15" customHeight="1">
      <c r="A84" s="711" t="s">
        <v>500</v>
      </c>
      <c r="B84" s="711">
        <v>1736259998.04</v>
      </c>
      <c r="C84" s="711">
        <v>80647050.430000007</v>
      </c>
      <c r="D84" s="711">
        <v>53238456.350000001</v>
      </c>
      <c r="E84" s="711">
        <v>295543224.95999998</v>
      </c>
      <c r="F84" s="711">
        <v>1306831266.3</v>
      </c>
      <c r="G84" s="711">
        <v>91117181.859999999</v>
      </c>
      <c r="H84" s="637"/>
    </row>
    <row r="85" spans="1:8" s="715" customFormat="1" ht="18">
      <c r="A85" s="712" t="s">
        <v>748</v>
      </c>
      <c r="B85" s="713"/>
      <c r="C85" s="713"/>
      <c r="D85" s="713"/>
      <c r="E85" s="713"/>
      <c r="F85" s="713"/>
      <c r="G85" s="713"/>
      <c r="H85" s="714"/>
    </row>
    <row r="86" spans="1:8" ht="15.75">
      <c r="A86" s="635" t="s">
        <v>737</v>
      </c>
      <c r="B86" s="707"/>
      <c r="C86" s="707"/>
      <c r="D86" s="707"/>
      <c r="E86" s="707"/>
      <c r="F86" s="707"/>
      <c r="G86" s="707"/>
    </row>
    <row r="87" spans="1:8" ht="15.75">
      <c r="A87" s="635" t="str">
        <f>A3</f>
        <v>Taxable Year 2017</v>
      </c>
      <c r="B87" s="706"/>
      <c r="C87" s="706"/>
      <c r="D87" s="706"/>
      <c r="E87" s="706"/>
      <c r="F87" s="706"/>
      <c r="G87" s="706"/>
    </row>
    <row r="88" spans="1:8" ht="13.15" customHeight="1" thickBot="1">
      <c r="A88" s="637"/>
      <c r="B88" s="707"/>
      <c r="C88" s="707"/>
      <c r="D88" s="707"/>
      <c r="E88" s="707"/>
      <c r="F88" s="707"/>
      <c r="G88" s="707"/>
    </row>
    <row r="89" spans="1:8">
      <c r="A89" s="708"/>
      <c r="B89" s="708" t="s">
        <v>738</v>
      </c>
      <c r="C89" s="708" t="s">
        <v>739</v>
      </c>
      <c r="D89" s="708" t="s">
        <v>740</v>
      </c>
      <c r="E89" s="708" t="s">
        <v>740</v>
      </c>
      <c r="F89" s="708" t="s">
        <v>740</v>
      </c>
      <c r="G89" s="708" t="s">
        <v>741</v>
      </c>
      <c r="H89" s="637"/>
    </row>
    <row r="90" spans="1:8" ht="13.15" customHeight="1">
      <c r="A90" s="709" t="s">
        <v>23</v>
      </c>
      <c r="B90" s="709" t="s">
        <v>742</v>
      </c>
      <c r="C90" s="709" t="s">
        <v>743</v>
      </c>
      <c r="D90" s="709" t="s">
        <v>744</v>
      </c>
      <c r="E90" s="709" t="s">
        <v>745</v>
      </c>
      <c r="F90" s="709" t="s">
        <v>746</v>
      </c>
      <c r="G90" s="709" t="s">
        <v>747</v>
      </c>
    </row>
    <row r="91" spans="1:8" ht="10.7" customHeight="1">
      <c r="A91" s="711"/>
      <c r="B91" s="707"/>
      <c r="C91" s="707"/>
      <c r="D91" s="707"/>
      <c r="E91" s="707"/>
      <c r="F91" s="707"/>
      <c r="G91" s="707"/>
    </row>
    <row r="92" spans="1:8" ht="13.15" customHeight="1">
      <c r="A92" s="357" t="s">
        <v>502</v>
      </c>
      <c r="B92" s="202">
        <v>303917994.06</v>
      </c>
      <c r="C92" s="202">
        <v>14932082</v>
      </c>
      <c r="D92" s="202">
        <v>9864042</v>
      </c>
      <c r="E92" s="202">
        <v>54945390.899999999</v>
      </c>
      <c r="F92" s="202">
        <v>224176479.16</v>
      </c>
      <c r="G92" s="202">
        <v>15856645.27</v>
      </c>
    </row>
    <row r="93" spans="1:8" ht="13.15" customHeight="1">
      <c r="A93" s="357" t="s">
        <v>505</v>
      </c>
      <c r="B93" s="203">
        <v>549691155.29999995</v>
      </c>
      <c r="C93" s="203">
        <v>23145624.899999999</v>
      </c>
      <c r="D93" s="203">
        <v>15356982</v>
      </c>
      <c r="E93" s="203">
        <v>87365914.090000004</v>
      </c>
      <c r="F93" s="203">
        <v>423822634.31</v>
      </c>
      <c r="G93" s="203">
        <v>28913322.989999998</v>
      </c>
    </row>
    <row r="94" spans="1:8" ht="13.15" customHeight="1">
      <c r="A94" s="357" t="s">
        <v>507</v>
      </c>
      <c r="B94" s="203">
        <v>201584455.90000001</v>
      </c>
      <c r="C94" s="203">
        <v>11219444.359999999</v>
      </c>
      <c r="D94" s="203">
        <v>7377370</v>
      </c>
      <c r="E94" s="203">
        <v>39126016.520000003</v>
      </c>
      <c r="F94" s="203">
        <v>143861625.02000001</v>
      </c>
      <c r="G94" s="203">
        <v>10476886.970000001</v>
      </c>
    </row>
    <row r="95" spans="1:8" ht="13.15" customHeight="1">
      <c r="A95" s="357" t="s">
        <v>510</v>
      </c>
      <c r="B95" s="203">
        <v>235600517.75999999</v>
      </c>
      <c r="C95" s="203">
        <v>11730751.300000001</v>
      </c>
      <c r="D95" s="203">
        <v>7723708</v>
      </c>
      <c r="E95" s="203">
        <v>41986272.770000003</v>
      </c>
      <c r="F95" s="203">
        <v>174159785.69</v>
      </c>
      <c r="G95" s="203">
        <v>12296220.470000001</v>
      </c>
    </row>
    <row r="96" spans="1:8" ht="13.15" customHeight="1">
      <c r="A96" s="357" t="s">
        <v>513</v>
      </c>
      <c r="B96" s="203">
        <v>181162459.25</v>
      </c>
      <c r="C96" s="203">
        <v>12160946.130000001</v>
      </c>
      <c r="D96" s="203">
        <v>8012662</v>
      </c>
      <c r="E96" s="203">
        <v>42941474.93</v>
      </c>
      <c r="F96" s="203">
        <v>118047376.19</v>
      </c>
      <c r="G96" s="203">
        <v>9191579.5</v>
      </c>
    </row>
    <row r="97" spans="1:7" ht="10.7" customHeight="1">
      <c r="A97" s="357"/>
      <c r="C97" s="357"/>
      <c r="D97" s="357"/>
      <c r="E97" s="357"/>
      <c r="F97" s="357"/>
      <c r="G97" s="357"/>
    </row>
    <row r="98" spans="1:7" ht="13.15" customHeight="1">
      <c r="A98" s="357" t="s">
        <v>516</v>
      </c>
      <c r="B98" s="203">
        <v>754920749.70000005</v>
      </c>
      <c r="C98" s="203">
        <v>37258974</v>
      </c>
      <c r="D98" s="203">
        <v>24648405</v>
      </c>
      <c r="E98" s="203">
        <v>138057062.91999999</v>
      </c>
      <c r="F98" s="203">
        <v>554956307.77999997</v>
      </c>
      <c r="G98" s="203">
        <v>39409854.43</v>
      </c>
    </row>
    <row r="99" spans="1:7" ht="13.15" customHeight="1">
      <c r="A99" s="357" t="s">
        <v>519</v>
      </c>
      <c r="B99" s="203">
        <v>345784886.56999999</v>
      </c>
      <c r="C99" s="203">
        <v>22184940.850000001</v>
      </c>
      <c r="D99" s="203">
        <v>14703143</v>
      </c>
      <c r="E99" s="203">
        <v>81059231.870000005</v>
      </c>
      <c r="F99" s="203">
        <v>227837570.84999999</v>
      </c>
      <c r="G99" s="203">
        <v>17511365.23</v>
      </c>
    </row>
    <row r="100" spans="1:7" ht="13.15" customHeight="1">
      <c r="A100" s="357" t="s">
        <v>522</v>
      </c>
      <c r="B100" s="203">
        <v>207559472.75</v>
      </c>
      <c r="C100" s="203">
        <v>13816209.6</v>
      </c>
      <c r="D100" s="203">
        <v>9121250.8800000008</v>
      </c>
      <c r="E100" s="203">
        <v>49921339.670000002</v>
      </c>
      <c r="F100" s="203">
        <v>134700672.59999999</v>
      </c>
      <c r="G100" s="203">
        <v>10458577.91</v>
      </c>
    </row>
    <row r="101" spans="1:7" ht="13.15" customHeight="1">
      <c r="A101" s="357" t="s">
        <v>525</v>
      </c>
      <c r="B101" s="203">
        <v>886755994.29999995</v>
      </c>
      <c r="C101" s="203">
        <v>55414550.200000003</v>
      </c>
      <c r="D101" s="203">
        <v>36665289.979999997</v>
      </c>
      <c r="E101" s="203">
        <v>201210918.12</v>
      </c>
      <c r="F101" s="203">
        <v>593465236</v>
      </c>
      <c r="G101" s="203">
        <v>45109978.530000001</v>
      </c>
    </row>
    <row r="102" spans="1:7" ht="13.15" customHeight="1">
      <c r="A102" s="357" t="s">
        <v>528</v>
      </c>
      <c r="B102" s="203">
        <v>817186769.65999997</v>
      </c>
      <c r="C102" s="203">
        <v>30203918</v>
      </c>
      <c r="D102" s="203">
        <v>20028842</v>
      </c>
      <c r="E102" s="203">
        <v>113562886.33</v>
      </c>
      <c r="F102" s="203">
        <v>653391123.33000004</v>
      </c>
      <c r="G102" s="203">
        <v>43466467.359999999</v>
      </c>
    </row>
    <row r="103" spans="1:7" ht="10.7" customHeight="1">
      <c r="A103" s="357"/>
      <c r="C103" s="357"/>
      <c r="D103" s="357"/>
      <c r="E103" s="357"/>
      <c r="F103" s="357"/>
      <c r="G103" s="357"/>
    </row>
    <row r="104" spans="1:7" ht="13.15" customHeight="1">
      <c r="A104" s="357" t="s">
        <v>531</v>
      </c>
      <c r="B104" s="203">
        <v>246071466.78</v>
      </c>
      <c r="C104" s="203">
        <v>15924635.09</v>
      </c>
      <c r="D104" s="203">
        <v>10540996</v>
      </c>
      <c r="E104" s="203">
        <v>56863009.890000001</v>
      </c>
      <c r="F104" s="203">
        <v>162742825.80000001</v>
      </c>
      <c r="G104" s="203">
        <v>12523987.359999999</v>
      </c>
    </row>
    <row r="105" spans="1:7" ht="13.15" customHeight="1">
      <c r="A105" s="357" t="s">
        <v>533</v>
      </c>
      <c r="B105" s="203">
        <v>594033641.52999997</v>
      </c>
      <c r="C105" s="203">
        <v>31158511.350000001</v>
      </c>
      <c r="D105" s="203">
        <v>20542578</v>
      </c>
      <c r="E105" s="203">
        <v>113057447.01000001</v>
      </c>
      <c r="F105" s="203">
        <v>429275105.17000002</v>
      </c>
      <c r="G105" s="203">
        <v>30839418.440000001</v>
      </c>
    </row>
    <row r="106" spans="1:7" ht="13.15" customHeight="1">
      <c r="A106" s="357" t="s">
        <v>536</v>
      </c>
      <c r="B106" s="203">
        <v>12497194553.110001</v>
      </c>
      <c r="C106" s="203">
        <v>499185078.47000003</v>
      </c>
      <c r="D106" s="203">
        <v>330677867.19</v>
      </c>
      <c r="E106" s="203">
        <v>1857181746.5899999</v>
      </c>
      <c r="F106" s="203">
        <v>9810149860.8600006</v>
      </c>
      <c r="G106" s="203">
        <v>664823956.63999999</v>
      </c>
    </row>
    <row r="107" spans="1:7" ht="13.15" customHeight="1">
      <c r="A107" s="357" t="s">
        <v>538</v>
      </c>
      <c r="B107" s="203">
        <v>485101070.64999998</v>
      </c>
      <c r="C107" s="203">
        <v>29480176.84</v>
      </c>
      <c r="D107" s="203">
        <v>19578560</v>
      </c>
      <c r="E107" s="203">
        <v>109004662.12</v>
      </c>
      <c r="F107" s="203">
        <v>327037671.69</v>
      </c>
      <c r="G107" s="203">
        <v>24692962.949999999</v>
      </c>
    </row>
    <row r="108" spans="1:7" ht="13.15" customHeight="1">
      <c r="A108" s="357" t="s">
        <v>541</v>
      </c>
      <c r="B108" s="203">
        <v>207788824.44999999</v>
      </c>
      <c r="C108" s="203">
        <v>7664933.3700000001</v>
      </c>
      <c r="D108" s="203">
        <v>5053406.99</v>
      </c>
      <c r="E108" s="203">
        <v>28330065</v>
      </c>
      <c r="F108" s="203">
        <v>166740419.09</v>
      </c>
      <c r="G108" s="203">
        <v>11110614.24</v>
      </c>
    </row>
    <row r="109" spans="1:7" ht="10.7" customHeight="1">
      <c r="A109" s="357"/>
      <c r="C109" s="357"/>
      <c r="D109" s="357"/>
      <c r="E109" s="357"/>
      <c r="F109" s="357"/>
      <c r="G109" s="357"/>
    </row>
    <row r="110" spans="1:7" ht="13.15" customHeight="1">
      <c r="A110" s="357" t="s">
        <v>471</v>
      </c>
      <c r="B110" s="514">
        <v>176586412.83000001</v>
      </c>
      <c r="C110" s="514">
        <v>11581824.02</v>
      </c>
      <c r="D110" s="514">
        <v>7138552.25</v>
      </c>
      <c r="E110" s="514">
        <v>36412685.390000001</v>
      </c>
      <c r="F110" s="514">
        <v>121453351.17</v>
      </c>
      <c r="G110" s="514">
        <v>9080946.1199999992</v>
      </c>
    </row>
    <row r="111" spans="1:7" ht="13.15" customHeight="1">
      <c r="A111" s="357" t="s">
        <v>475</v>
      </c>
      <c r="B111" s="203">
        <v>2299894373.5300002</v>
      </c>
      <c r="C111" s="203">
        <v>98218858.060000002</v>
      </c>
      <c r="D111" s="203">
        <v>64975000</v>
      </c>
      <c r="E111" s="203">
        <v>365173095.48000002</v>
      </c>
      <c r="F111" s="203">
        <v>1771527419.99</v>
      </c>
      <c r="G111" s="203">
        <v>121233979.68000001</v>
      </c>
    </row>
    <row r="112" spans="1:7" ht="13.15" customHeight="1">
      <c r="A112" s="357" t="s">
        <v>548</v>
      </c>
      <c r="B112" s="203">
        <v>367747832.33999997</v>
      </c>
      <c r="C112" s="203">
        <v>20148929.420000002</v>
      </c>
      <c r="D112" s="203">
        <v>13327720</v>
      </c>
      <c r="E112" s="203">
        <v>73839424.620000005</v>
      </c>
      <c r="F112" s="203">
        <v>260431758.30000001</v>
      </c>
      <c r="G112" s="203">
        <v>18939609.550000001</v>
      </c>
    </row>
    <row r="113" spans="1:8" ht="13.15" customHeight="1">
      <c r="A113" s="357" t="s">
        <v>551</v>
      </c>
      <c r="B113" s="203">
        <v>1593065874.6600001</v>
      </c>
      <c r="C113" s="203">
        <v>80766430.900000006</v>
      </c>
      <c r="D113" s="203">
        <v>53576437</v>
      </c>
      <c r="E113" s="203">
        <v>300901529.92000002</v>
      </c>
      <c r="F113" s="203">
        <v>1157821476.8399999</v>
      </c>
      <c r="G113" s="203">
        <v>82567698.019999996</v>
      </c>
    </row>
    <row r="114" spans="1:8" ht="13.15" customHeight="1">
      <c r="A114" s="357" t="s">
        <v>554</v>
      </c>
      <c r="B114" s="514">
        <v>308489959.12</v>
      </c>
      <c r="C114" s="514">
        <v>19397838.109999999</v>
      </c>
      <c r="D114" s="514">
        <v>12853926</v>
      </c>
      <c r="E114" s="514">
        <v>71302735.599999994</v>
      </c>
      <c r="F114" s="514">
        <v>204935459.41</v>
      </c>
      <c r="G114" s="514">
        <v>15620096.77</v>
      </c>
    </row>
    <row r="115" spans="1:8" ht="10.7" customHeight="1">
      <c r="A115" s="357"/>
      <c r="B115" s="679"/>
      <c r="C115" s="679"/>
      <c r="D115" s="679"/>
      <c r="E115" s="679"/>
      <c r="F115" s="679"/>
      <c r="G115" s="679"/>
    </row>
    <row r="116" spans="1:8" ht="13.15" customHeight="1">
      <c r="A116" s="357" t="s">
        <v>430</v>
      </c>
      <c r="B116" s="357">
        <v>255195009.90000001</v>
      </c>
      <c r="C116" s="357">
        <v>17058920.289999999</v>
      </c>
      <c r="D116" s="357">
        <v>11149234.92</v>
      </c>
      <c r="E116" s="357">
        <v>60573716.579999998</v>
      </c>
      <c r="F116" s="357">
        <v>166413138.11000001</v>
      </c>
      <c r="G116" s="357">
        <v>12881485.199999999</v>
      </c>
    </row>
    <row r="117" spans="1:8" ht="13.15" customHeight="1">
      <c r="A117" s="357" t="s">
        <v>434</v>
      </c>
      <c r="B117" s="357">
        <v>789399563.90999997</v>
      </c>
      <c r="C117" s="357">
        <v>44235780.840000004</v>
      </c>
      <c r="D117" s="357">
        <v>29300785.469999999</v>
      </c>
      <c r="E117" s="357">
        <v>163052245.30000001</v>
      </c>
      <c r="F117" s="357">
        <v>552810752.29999995</v>
      </c>
      <c r="G117" s="357">
        <v>40642946.189999998</v>
      </c>
    </row>
    <row r="118" spans="1:8" ht="13.15" customHeight="1">
      <c r="A118" s="357" t="s">
        <v>438</v>
      </c>
      <c r="B118" s="357">
        <v>375448065.44999999</v>
      </c>
      <c r="C118" s="357">
        <v>24627149</v>
      </c>
      <c r="D118" s="357">
        <v>16321188.91</v>
      </c>
      <c r="E118" s="357">
        <v>89801136.230000004</v>
      </c>
      <c r="F118" s="357">
        <v>244698591.31</v>
      </c>
      <c r="G118" s="357">
        <v>18928291.719999999</v>
      </c>
    </row>
    <row r="119" spans="1:8" ht="13.15" customHeight="1">
      <c r="A119" s="357" t="s">
        <v>442</v>
      </c>
      <c r="B119" s="357">
        <v>288971773.54000002</v>
      </c>
      <c r="C119" s="357">
        <v>17112049.899999999</v>
      </c>
      <c r="D119" s="357">
        <v>11292196</v>
      </c>
      <c r="E119" s="357">
        <v>61648396.990000002</v>
      </c>
      <c r="F119" s="357">
        <v>198919130.65000001</v>
      </c>
      <c r="G119" s="357">
        <v>14800708.9</v>
      </c>
    </row>
    <row r="120" spans="1:8" ht="13.15" customHeight="1">
      <c r="A120" s="357" t="s">
        <v>446</v>
      </c>
      <c r="B120" s="357">
        <v>3225710945.1199999</v>
      </c>
      <c r="C120" s="357">
        <v>137783066</v>
      </c>
      <c r="D120" s="357">
        <v>91444461</v>
      </c>
      <c r="E120" s="357">
        <v>513362427.82999998</v>
      </c>
      <c r="F120" s="357">
        <v>2483120990.29</v>
      </c>
      <c r="G120" s="357">
        <v>170499923.99000001</v>
      </c>
    </row>
    <row r="121" spans="1:8" ht="10.7" customHeight="1">
      <c r="A121" s="357"/>
      <c r="C121" s="357"/>
      <c r="D121" s="357"/>
      <c r="E121" s="357"/>
      <c r="F121" s="357"/>
      <c r="G121" s="357"/>
    </row>
    <row r="122" spans="1:8" ht="13.15" customHeight="1">
      <c r="A122" s="357" t="s">
        <v>450</v>
      </c>
      <c r="B122" s="357">
        <v>3875857449.1399999</v>
      </c>
      <c r="C122" s="357">
        <v>147440462.19</v>
      </c>
      <c r="D122" s="357">
        <v>97664655.019999996</v>
      </c>
      <c r="E122" s="357">
        <v>552011238.35000002</v>
      </c>
      <c r="F122" s="357">
        <v>3078741093.5799999</v>
      </c>
      <c r="G122" s="357">
        <v>206591821.56999999</v>
      </c>
    </row>
    <row r="123" spans="1:8" ht="13.15" customHeight="1">
      <c r="A123" s="357" t="s">
        <v>454</v>
      </c>
      <c r="B123" s="357">
        <v>106164979.33</v>
      </c>
      <c r="C123" s="357">
        <v>6711336.5099999998</v>
      </c>
      <c r="D123" s="357">
        <v>4401591</v>
      </c>
      <c r="E123" s="357">
        <v>23569999.82</v>
      </c>
      <c r="F123" s="357">
        <v>71482052</v>
      </c>
      <c r="G123" s="357">
        <v>5425437.7300000004</v>
      </c>
    </row>
    <row r="124" spans="1:8" ht="13.15" customHeight="1">
      <c r="A124" s="357" t="s">
        <v>458</v>
      </c>
      <c r="B124" s="357">
        <v>120413918.91</v>
      </c>
      <c r="C124" s="357">
        <v>8192206.3200000003</v>
      </c>
      <c r="D124" s="357">
        <v>5380969.5499999998</v>
      </c>
      <c r="E124" s="357">
        <v>28921467</v>
      </c>
      <c r="F124" s="357">
        <v>77919276.040000007</v>
      </c>
      <c r="G124" s="357">
        <v>6116228.8399999999</v>
      </c>
    </row>
    <row r="125" spans="1:8" ht="13.15" customHeight="1">
      <c r="A125" s="711" t="s">
        <v>462</v>
      </c>
      <c r="B125" s="711">
        <v>539549298.37</v>
      </c>
      <c r="C125" s="711">
        <v>31294463.77</v>
      </c>
      <c r="D125" s="711">
        <v>20704413</v>
      </c>
      <c r="E125" s="711">
        <v>114433711.06999999</v>
      </c>
      <c r="F125" s="711">
        <v>373116710.52999997</v>
      </c>
      <c r="G125" s="711">
        <v>27648737.23</v>
      </c>
    </row>
    <row r="126" spans="1:8" ht="13.15" customHeight="1">
      <c r="A126" s="711" t="s">
        <v>466</v>
      </c>
      <c r="B126" s="711">
        <v>822933215.67999995</v>
      </c>
      <c r="C126" s="711">
        <v>41143687.399999999</v>
      </c>
      <c r="D126" s="711">
        <v>27255977.780000001</v>
      </c>
      <c r="E126" s="711">
        <v>152441909.99000001</v>
      </c>
      <c r="F126" s="711">
        <v>602091640.50999999</v>
      </c>
      <c r="G126" s="711">
        <v>42972941.310000002</v>
      </c>
      <c r="H126" s="637"/>
    </row>
    <row r="127" spans="1:8" ht="18">
      <c r="A127" s="712" t="s">
        <v>748</v>
      </c>
      <c r="B127" s="707"/>
      <c r="C127" s="707"/>
      <c r="D127" s="707"/>
      <c r="E127" s="707"/>
      <c r="F127" s="707"/>
      <c r="G127" s="707"/>
      <c r="H127" s="637"/>
    </row>
    <row r="128" spans="1:8" ht="15.75">
      <c r="A128" s="635" t="s">
        <v>737</v>
      </c>
      <c r="B128" s="707"/>
      <c r="C128" s="707"/>
      <c r="D128" s="707"/>
      <c r="E128" s="707"/>
      <c r="F128" s="707"/>
      <c r="G128" s="707"/>
    </row>
    <row r="129" spans="1:8" ht="15.75">
      <c r="A129" s="635" t="str">
        <f>A3</f>
        <v>Taxable Year 2017</v>
      </c>
      <c r="B129" s="706"/>
      <c r="C129" s="706"/>
      <c r="D129" s="706"/>
      <c r="E129" s="706"/>
      <c r="F129" s="706"/>
      <c r="G129" s="706"/>
    </row>
    <row r="130" spans="1:8" ht="13.15" customHeight="1" thickBot="1">
      <c r="A130" s="637"/>
      <c r="B130" s="707"/>
      <c r="C130" s="707"/>
      <c r="D130" s="707"/>
      <c r="E130" s="707"/>
      <c r="F130" s="707"/>
      <c r="G130" s="707"/>
    </row>
    <row r="131" spans="1:8">
      <c r="A131" s="708"/>
      <c r="B131" s="708" t="s">
        <v>738</v>
      </c>
      <c r="C131" s="708" t="s">
        <v>739</v>
      </c>
      <c r="D131" s="708" t="s">
        <v>740</v>
      </c>
      <c r="E131" s="708" t="s">
        <v>740</v>
      </c>
      <c r="F131" s="708" t="s">
        <v>740</v>
      </c>
      <c r="G131" s="708" t="s">
        <v>741</v>
      </c>
      <c r="H131" s="637"/>
    </row>
    <row r="132" spans="1:8" ht="13.15" customHeight="1">
      <c r="A132" s="709" t="s">
        <v>23</v>
      </c>
      <c r="B132" s="709" t="s">
        <v>742</v>
      </c>
      <c r="C132" s="709" t="s">
        <v>743</v>
      </c>
      <c r="D132" s="709" t="s">
        <v>744</v>
      </c>
      <c r="E132" s="709" t="s">
        <v>745</v>
      </c>
      <c r="F132" s="709" t="s">
        <v>746</v>
      </c>
      <c r="G132" s="709" t="s">
        <v>747</v>
      </c>
    </row>
    <row r="133" spans="1:8" ht="10.7" customHeight="1">
      <c r="A133" s="711"/>
      <c r="B133" s="707"/>
      <c r="C133" s="707"/>
      <c r="D133" s="707"/>
      <c r="E133" s="707"/>
      <c r="F133" s="707"/>
      <c r="G133" s="707"/>
    </row>
    <row r="134" spans="1:8" ht="13.15" customHeight="1">
      <c r="A134" s="357" t="s">
        <v>470</v>
      </c>
      <c r="B134" s="498">
        <v>937453277.51999998</v>
      </c>
      <c r="C134" s="498">
        <v>52083998.729999997</v>
      </c>
      <c r="D134" s="498">
        <v>34150477.979999997</v>
      </c>
      <c r="E134" s="498">
        <v>186592584.15000001</v>
      </c>
      <c r="F134" s="498">
        <v>664626216.65999997</v>
      </c>
      <c r="G134" s="498">
        <v>48415257.619999997</v>
      </c>
    </row>
    <row r="135" spans="1:8" ht="13.15" customHeight="1">
      <c r="A135" s="357" t="s">
        <v>474</v>
      </c>
      <c r="B135" s="357">
        <v>296433474.32999998</v>
      </c>
      <c r="C135" s="357">
        <v>16785448</v>
      </c>
      <c r="D135" s="357">
        <v>11092086</v>
      </c>
      <c r="E135" s="357">
        <v>60210456.899999999</v>
      </c>
      <c r="F135" s="357">
        <v>208345483.43000001</v>
      </c>
      <c r="G135" s="357">
        <v>15330581.289999999</v>
      </c>
    </row>
    <row r="136" spans="1:8" ht="13.15" customHeight="1">
      <c r="A136" s="357" t="s">
        <v>478</v>
      </c>
      <c r="B136" s="357">
        <v>401847122.62</v>
      </c>
      <c r="C136" s="357">
        <v>25675732.07</v>
      </c>
      <c r="D136" s="357">
        <v>16974041.199999999</v>
      </c>
      <c r="E136" s="357">
        <v>93118205.230000004</v>
      </c>
      <c r="F136" s="357">
        <v>266079144.12</v>
      </c>
      <c r="G136" s="357">
        <v>20365263.98</v>
      </c>
    </row>
    <row r="137" spans="1:8" ht="13.15" customHeight="1">
      <c r="A137" s="357" t="s">
        <v>482</v>
      </c>
      <c r="B137" s="357">
        <v>397817548.13</v>
      </c>
      <c r="C137" s="357">
        <v>24817188.539999999</v>
      </c>
      <c r="D137" s="357">
        <v>16420072</v>
      </c>
      <c r="E137" s="357">
        <v>90664559.5</v>
      </c>
      <c r="F137" s="357">
        <v>265915728.09</v>
      </c>
      <c r="G137" s="357">
        <v>20194164.050000001</v>
      </c>
    </row>
    <row r="138" spans="1:8" ht="13.15" customHeight="1">
      <c r="A138" s="711" t="s">
        <v>486</v>
      </c>
      <c r="B138" s="357">
        <v>1699049601.21</v>
      </c>
      <c r="C138" s="357">
        <v>64594941.5</v>
      </c>
      <c r="D138" s="357">
        <v>42735715</v>
      </c>
      <c r="E138" s="357">
        <v>240569053.83000001</v>
      </c>
      <c r="F138" s="357">
        <v>1351149890.8800001</v>
      </c>
      <c r="G138" s="357">
        <v>90402698.519999996</v>
      </c>
    </row>
    <row r="139" spans="1:8" ht="10.7" customHeight="1">
      <c r="A139" s="711"/>
      <c r="C139" s="357"/>
      <c r="D139" s="357"/>
      <c r="E139" s="357"/>
      <c r="F139" s="357"/>
      <c r="G139" s="357"/>
    </row>
    <row r="140" spans="1:8" ht="13.15" customHeight="1">
      <c r="A140" s="716" t="s">
        <v>24</v>
      </c>
      <c r="B140" s="717">
        <f t="shared" ref="B140:G140" si="0">SUM(B8:B138)</f>
        <v>172358878805.82999</v>
      </c>
      <c r="C140" s="717">
        <f t="shared" si="0"/>
        <v>6122119861.5100012</v>
      </c>
      <c r="D140" s="717">
        <f t="shared" si="0"/>
        <v>4050980439.1099997</v>
      </c>
      <c r="E140" s="717">
        <f t="shared" si="0"/>
        <v>22773083488.360001</v>
      </c>
      <c r="F140" s="717">
        <f t="shared" si="0"/>
        <v>139412695016.85001</v>
      </c>
      <c r="G140" s="717">
        <f t="shared" si="0"/>
        <v>9241485274.75</v>
      </c>
    </row>
    <row r="141" spans="1:8" ht="13.15" customHeight="1">
      <c r="A141" s="718"/>
      <c r="B141" s="719"/>
      <c r="C141" s="719"/>
      <c r="D141" s="719"/>
      <c r="E141" s="719"/>
      <c r="F141" s="719"/>
      <c r="G141" s="719"/>
    </row>
    <row r="142" spans="1:8" ht="13.15" customHeight="1" thickBot="1">
      <c r="A142" s="718"/>
      <c r="B142" s="718"/>
      <c r="C142" s="718"/>
      <c r="D142" s="718"/>
      <c r="E142" s="718"/>
      <c r="F142" s="718"/>
      <c r="G142" s="718"/>
    </row>
    <row r="143" spans="1:8">
      <c r="A143" s="708"/>
      <c r="B143" s="708" t="s">
        <v>738</v>
      </c>
      <c r="C143" s="708" t="s">
        <v>739</v>
      </c>
      <c r="D143" s="708" t="s">
        <v>740</v>
      </c>
      <c r="E143" s="708" t="s">
        <v>740</v>
      </c>
      <c r="F143" s="708" t="s">
        <v>740</v>
      </c>
      <c r="G143" s="708" t="s">
        <v>741</v>
      </c>
      <c r="H143" s="637"/>
    </row>
    <row r="144" spans="1:8" ht="13.15" customHeight="1">
      <c r="A144" s="709" t="s">
        <v>25</v>
      </c>
      <c r="B144" s="709" t="s">
        <v>742</v>
      </c>
      <c r="C144" s="709" t="s">
        <v>743</v>
      </c>
      <c r="D144" s="709" t="s">
        <v>744</v>
      </c>
      <c r="E144" s="709" t="s">
        <v>745</v>
      </c>
      <c r="F144" s="709" t="s">
        <v>746</v>
      </c>
      <c r="G144" s="709" t="s">
        <v>747</v>
      </c>
    </row>
    <row r="145" spans="1:7" ht="10.7" customHeight="1">
      <c r="A145" s="720"/>
      <c r="B145" s="720"/>
      <c r="C145" s="720"/>
      <c r="D145" s="720"/>
      <c r="E145" s="720"/>
      <c r="F145" s="720"/>
      <c r="G145" s="720"/>
    </row>
    <row r="146" spans="1:7" ht="13.15" customHeight="1">
      <c r="A146" s="711" t="s">
        <v>503</v>
      </c>
      <c r="B146" s="710">
        <v>7267018642.8699999</v>
      </c>
      <c r="C146" s="710">
        <v>212211551.18000001</v>
      </c>
      <c r="D146" s="710">
        <v>139723128.44999999</v>
      </c>
      <c r="E146" s="710">
        <v>787588395.23000002</v>
      </c>
      <c r="F146" s="710">
        <v>6127495568.0100002</v>
      </c>
      <c r="G146" s="710">
        <v>396499217.04000002</v>
      </c>
    </row>
    <row r="147" spans="1:7" ht="13.15" customHeight="1">
      <c r="A147" s="357" t="s">
        <v>508</v>
      </c>
      <c r="B147" s="357">
        <v>274232371.47000003</v>
      </c>
      <c r="C147" s="357">
        <v>21587266.899999999</v>
      </c>
      <c r="D147" s="357">
        <v>13762427.619999999</v>
      </c>
      <c r="E147" s="357">
        <v>70776090.439999998</v>
      </c>
      <c r="F147" s="357">
        <v>168106586.50999999</v>
      </c>
      <c r="G147" s="357">
        <v>13775988.07</v>
      </c>
    </row>
    <row r="148" spans="1:7" ht="13.15" customHeight="1">
      <c r="A148" s="357" t="s">
        <v>511</v>
      </c>
      <c r="B148" s="357">
        <v>70667376.480000004</v>
      </c>
      <c r="C148" s="357">
        <v>5360244.3600000003</v>
      </c>
      <c r="D148" s="357">
        <v>3543195</v>
      </c>
      <c r="E148" s="357">
        <v>19273308.5</v>
      </c>
      <c r="F148" s="357">
        <v>42490628.619999997</v>
      </c>
      <c r="G148" s="357">
        <v>3499720.16</v>
      </c>
    </row>
    <row r="149" spans="1:7" ht="13.15" customHeight="1">
      <c r="A149" s="357" t="s">
        <v>514</v>
      </c>
      <c r="B149" s="357">
        <v>1177606101.75</v>
      </c>
      <c r="C149" s="357">
        <v>46699077.460000001</v>
      </c>
      <c r="D149" s="357">
        <v>30505107.289999999</v>
      </c>
      <c r="E149" s="357">
        <v>168164932.05000001</v>
      </c>
      <c r="F149" s="357">
        <v>932236984.95000005</v>
      </c>
      <c r="G149" s="357">
        <v>63026205.420000002</v>
      </c>
    </row>
    <row r="150" spans="1:7" ht="13.15" customHeight="1">
      <c r="A150" s="357" t="s">
        <v>517</v>
      </c>
      <c r="B150" s="357">
        <v>4884299925.0699997</v>
      </c>
      <c r="C150" s="357">
        <v>237906168.66</v>
      </c>
      <c r="D150" s="357">
        <v>156965902.05000001</v>
      </c>
      <c r="E150" s="357">
        <v>866922815.83000004</v>
      </c>
      <c r="F150" s="357">
        <v>3622505038.5300002</v>
      </c>
      <c r="G150" s="357">
        <v>255560728.15000001</v>
      </c>
    </row>
    <row r="151" spans="1:7" ht="9" customHeight="1">
      <c r="A151" s="357"/>
      <c r="C151" s="357"/>
      <c r="D151" s="357"/>
      <c r="E151" s="357"/>
      <c r="F151" s="357"/>
      <c r="G151" s="357"/>
    </row>
    <row r="152" spans="1:7" ht="13.15" customHeight="1">
      <c r="A152" s="357" t="s">
        <v>520</v>
      </c>
      <c r="B152" s="357">
        <v>297696529.86000001</v>
      </c>
      <c r="C152" s="357">
        <v>18550576.440000001</v>
      </c>
      <c r="D152" s="357">
        <v>12270331</v>
      </c>
      <c r="E152" s="357">
        <v>67437002.810000002</v>
      </c>
      <c r="F152" s="357">
        <v>199438619.61000001</v>
      </c>
      <c r="G152" s="357">
        <v>15230908.51</v>
      </c>
    </row>
    <row r="153" spans="1:7" ht="13.15" customHeight="1">
      <c r="A153" s="357" t="s">
        <v>523</v>
      </c>
      <c r="B153" s="357">
        <v>72739464.5</v>
      </c>
      <c r="C153" s="357">
        <v>5403200.2999999998</v>
      </c>
      <c r="D153" s="357">
        <v>3554440</v>
      </c>
      <c r="E153" s="357">
        <v>19102915.199999999</v>
      </c>
      <c r="F153" s="357">
        <v>44678909</v>
      </c>
      <c r="G153" s="357">
        <v>3644733.96</v>
      </c>
    </row>
    <row r="154" spans="1:7" ht="13.15" customHeight="1">
      <c r="A154" s="357" t="s">
        <v>526</v>
      </c>
      <c r="B154" s="357">
        <v>577843019.79999995</v>
      </c>
      <c r="C154" s="357">
        <v>39674556.75</v>
      </c>
      <c r="D154" s="357">
        <v>26012696.32</v>
      </c>
      <c r="E154" s="357">
        <v>134841733.75999999</v>
      </c>
      <c r="F154" s="357">
        <v>377314032.97000003</v>
      </c>
      <c r="G154" s="357">
        <v>29541709.879999999</v>
      </c>
    </row>
    <row r="155" spans="1:7" ht="13.15" customHeight="1">
      <c r="A155" s="357" t="s">
        <v>529</v>
      </c>
      <c r="B155" s="357">
        <v>60105556.229999997</v>
      </c>
      <c r="C155" s="357">
        <v>5406216.7400000002</v>
      </c>
      <c r="D155" s="357">
        <v>3472592.79</v>
      </c>
      <c r="E155" s="357">
        <v>16942478.84</v>
      </c>
      <c r="F155" s="357">
        <v>34284267.859999999</v>
      </c>
      <c r="G155" s="357">
        <v>2988133.44</v>
      </c>
    </row>
    <row r="156" spans="1:7" ht="13.15" customHeight="1">
      <c r="A156" s="357" t="s">
        <v>524</v>
      </c>
      <c r="B156" s="357">
        <v>1029404839.8</v>
      </c>
      <c r="C156" s="357">
        <v>33484602.379999999</v>
      </c>
      <c r="D156" s="357">
        <v>21793304.280000001</v>
      </c>
      <c r="E156" s="357">
        <v>121584950.73999999</v>
      </c>
      <c r="F156" s="357">
        <v>852541982.39999998</v>
      </c>
      <c r="G156" s="357">
        <v>55629273.049999997</v>
      </c>
    </row>
    <row r="157" spans="1:7" ht="10.9" customHeight="1">
      <c r="A157" s="357"/>
      <c r="C157" s="357"/>
      <c r="D157" s="357"/>
      <c r="E157" s="357"/>
      <c r="F157" s="357"/>
      <c r="G157" s="357"/>
    </row>
    <row r="158" spans="1:7" ht="13.15" customHeight="1">
      <c r="A158" s="357" t="s">
        <v>534</v>
      </c>
      <c r="B158" s="357">
        <v>881461924.71000004</v>
      </c>
      <c r="C158" s="357">
        <v>18440743.140000001</v>
      </c>
      <c r="D158" s="357">
        <v>12113890.960000001</v>
      </c>
      <c r="E158" s="357">
        <v>69031646.049999997</v>
      </c>
      <c r="F158" s="357">
        <v>781875644.55999994</v>
      </c>
      <c r="G158" s="357">
        <v>48654263.090000004</v>
      </c>
    </row>
    <row r="159" spans="1:7" ht="13.15" customHeight="1">
      <c r="A159" s="357" t="s">
        <v>26</v>
      </c>
      <c r="B159" s="357">
        <v>99880600.590000004</v>
      </c>
      <c r="C159" s="357">
        <v>7516983.8200000003</v>
      </c>
      <c r="D159" s="357">
        <v>4916176</v>
      </c>
      <c r="E159" s="357">
        <v>25551134.710000001</v>
      </c>
      <c r="F159" s="357">
        <v>61896306.060000002</v>
      </c>
      <c r="G159" s="357">
        <v>5030073.67</v>
      </c>
    </row>
    <row r="160" spans="1:7" ht="13.15" customHeight="1">
      <c r="A160" s="357" t="s">
        <v>539</v>
      </c>
      <c r="B160" s="357">
        <v>669230458.05999994</v>
      </c>
      <c r="C160" s="357">
        <v>29612149.670000002</v>
      </c>
      <c r="D160" s="357">
        <v>19529109</v>
      </c>
      <c r="E160" s="357">
        <v>107310950.54000001</v>
      </c>
      <c r="F160" s="357">
        <v>512778248.85000002</v>
      </c>
      <c r="G160" s="357">
        <v>35566311.170000002</v>
      </c>
    </row>
    <row r="161" spans="1:8" ht="13.15" customHeight="1">
      <c r="A161" s="357" t="s">
        <v>542</v>
      </c>
      <c r="B161" s="357">
        <v>84221537.900000006</v>
      </c>
      <c r="C161" s="357">
        <v>6132243</v>
      </c>
      <c r="D161" s="357">
        <v>4029354</v>
      </c>
      <c r="E161" s="357">
        <v>21399944.5</v>
      </c>
      <c r="F161" s="357">
        <v>52659996.399999999</v>
      </c>
      <c r="G161" s="357">
        <v>4226830.78</v>
      </c>
    </row>
    <row r="162" spans="1:8" ht="13.15" customHeight="1">
      <c r="A162" s="357" t="s">
        <v>544</v>
      </c>
      <c r="B162" s="357">
        <v>1888111362.6900001</v>
      </c>
      <c r="C162" s="357">
        <v>122479290.66</v>
      </c>
      <c r="D162" s="357">
        <v>80797507.489999995</v>
      </c>
      <c r="E162" s="357">
        <v>436379992.02999997</v>
      </c>
      <c r="F162" s="357">
        <v>1248454572.51</v>
      </c>
      <c r="G162" s="357">
        <v>96493376.849999994</v>
      </c>
    </row>
    <row r="163" spans="1:8" ht="10.9" customHeight="1">
      <c r="A163" s="357"/>
      <c r="C163" s="357"/>
      <c r="D163" s="357"/>
      <c r="E163" s="357"/>
      <c r="F163" s="357"/>
      <c r="G163" s="357"/>
    </row>
    <row r="164" spans="1:8" ht="13.15" customHeight="1">
      <c r="A164" s="357" t="s">
        <v>546</v>
      </c>
      <c r="B164" s="357">
        <v>577838148.59000003</v>
      </c>
      <c r="C164" s="357">
        <v>38284408.350000001</v>
      </c>
      <c r="D164" s="357">
        <v>25293704.600000001</v>
      </c>
      <c r="E164" s="357">
        <v>136910289.22999999</v>
      </c>
      <c r="F164" s="357">
        <v>377349746.41000003</v>
      </c>
      <c r="G164" s="357">
        <v>29375197.34</v>
      </c>
    </row>
    <row r="165" spans="1:8" ht="13.15" customHeight="1">
      <c r="A165" s="357" t="s">
        <v>549</v>
      </c>
      <c r="B165" s="357">
        <v>258596049.00999999</v>
      </c>
      <c r="C165" s="357">
        <v>20690512.800000001</v>
      </c>
      <c r="D165" s="357">
        <v>13698837</v>
      </c>
      <c r="E165" s="357">
        <v>72251753.540000007</v>
      </c>
      <c r="F165" s="357">
        <v>151954945.66999999</v>
      </c>
      <c r="G165" s="357">
        <v>12933339.27</v>
      </c>
    </row>
    <row r="166" spans="1:8" ht="13.15" customHeight="1">
      <c r="A166" s="711" t="s">
        <v>552</v>
      </c>
      <c r="B166" s="506">
        <v>118209611.02</v>
      </c>
      <c r="C166" s="506">
        <v>5164583.76</v>
      </c>
      <c r="D166" s="506">
        <v>3389278</v>
      </c>
      <c r="E166" s="506">
        <v>18787903.5</v>
      </c>
      <c r="F166" s="506">
        <v>90867845.760000005</v>
      </c>
      <c r="G166" s="506">
        <v>6241690.2699999996</v>
      </c>
    </row>
    <row r="167" spans="1:8" ht="13.15" customHeight="1">
      <c r="A167" s="721" t="s">
        <v>555</v>
      </c>
      <c r="B167" s="711">
        <v>1192749644.55</v>
      </c>
      <c r="C167" s="711">
        <v>65940362.340000004</v>
      </c>
      <c r="D167" s="711">
        <v>43465558.82</v>
      </c>
      <c r="E167" s="711">
        <v>234602144.25999999</v>
      </c>
      <c r="F167" s="711">
        <v>848741579.13</v>
      </c>
      <c r="G167" s="711">
        <v>61878040.670000002</v>
      </c>
      <c r="H167" s="637"/>
    </row>
    <row r="168" spans="1:8" ht="13.15" customHeight="1">
      <c r="A168" s="710" t="s">
        <v>431</v>
      </c>
      <c r="B168" s="357">
        <v>913139176.72000003</v>
      </c>
      <c r="C168" s="357">
        <v>47640989.170000002</v>
      </c>
      <c r="D168" s="357">
        <v>31491034</v>
      </c>
      <c r="E168" s="357">
        <v>173831071.77000001</v>
      </c>
      <c r="F168" s="357">
        <v>660176081.77999997</v>
      </c>
      <c r="G168" s="357">
        <v>47669749</v>
      </c>
      <c r="H168" s="637"/>
    </row>
    <row r="169" spans="1:8" ht="18">
      <c r="A169" s="712" t="s">
        <v>748</v>
      </c>
      <c r="B169" s="707"/>
      <c r="C169" s="707"/>
      <c r="D169" s="707"/>
      <c r="E169" s="707"/>
      <c r="F169" s="707"/>
      <c r="G169" s="707"/>
      <c r="H169" s="637"/>
    </row>
    <row r="170" spans="1:8" ht="15.75">
      <c r="A170" s="635" t="s">
        <v>737</v>
      </c>
      <c r="B170" s="707"/>
      <c r="C170" s="707"/>
      <c r="D170" s="707"/>
      <c r="E170" s="707"/>
      <c r="F170" s="707"/>
      <c r="G170" s="707"/>
    </row>
    <row r="171" spans="1:8" ht="15.75">
      <c r="A171" s="635" t="str">
        <f>A3</f>
        <v>Taxable Year 2017</v>
      </c>
      <c r="B171" s="706"/>
      <c r="C171" s="706"/>
      <c r="D171" s="706"/>
      <c r="E171" s="706"/>
      <c r="F171" s="706"/>
      <c r="G171" s="706"/>
    </row>
    <row r="172" spans="1:8" ht="13.15" customHeight="1" thickBot="1">
      <c r="A172" s="637"/>
      <c r="B172" s="707"/>
      <c r="C172" s="707"/>
      <c r="D172" s="707"/>
      <c r="E172" s="707"/>
      <c r="F172" s="707"/>
      <c r="G172" s="707"/>
    </row>
    <row r="173" spans="1:8">
      <c r="A173" s="708"/>
      <c r="B173" s="708" t="s">
        <v>738</v>
      </c>
      <c r="C173" s="708" t="s">
        <v>739</v>
      </c>
      <c r="D173" s="708" t="s">
        <v>740</v>
      </c>
      <c r="E173" s="708" t="s">
        <v>740</v>
      </c>
      <c r="F173" s="708" t="s">
        <v>740</v>
      </c>
      <c r="G173" s="708" t="s">
        <v>741</v>
      </c>
      <c r="H173" s="637"/>
    </row>
    <row r="174" spans="1:8" ht="13.15" customHeight="1">
      <c r="A174" s="709" t="s">
        <v>25</v>
      </c>
      <c r="B174" s="709" t="s">
        <v>742</v>
      </c>
      <c r="C174" s="709" t="s">
        <v>743</v>
      </c>
      <c r="D174" s="709" t="s">
        <v>744</v>
      </c>
      <c r="E174" s="709" t="s">
        <v>745</v>
      </c>
      <c r="F174" s="709" t="s">
        <v>746</v>
      </c>
      <c r="G174" s="709" t="s">
        <v>747</v>
      </c>
    </row>
    <row r="175" spans="1:8" ht="10.7" customHeight="1">
      <c r="A175" s="710"/>
      <c r="C175" s="710"/>
      <c r="D175" s="710"/>
      <c r="E175" s="710"/>
      <c r="F175" s="710"/>
      <c r="G175" s="710"/>
    </row>
    <row r="176" spans="1:8" ht="13.15" customHeight="1">
      <c r="A176" s="357" t="s">
        <v>435</v>
      </c>
      <c r="B176" s="710">
        <v>351721014.19999999</v>
      </c>
      <c r="C176" s="710">
        <v>19901868</v>
      </c>
      <c r="D176" s="710">
        <v>13199606</v>
      </c>
      <c r="E176" s="710">
        <v>73538863.519999996</v>
      </c>
      <c r="F176" s="710">
        <v>245080676.68000001</v>
      </c>
      <c r="G176" s="710">
        <v>18216093.190000001</v>
      </c>
    </row>
    <row r="177" spans="1:7" ht="13.15" customHeight="1">
      <c r="A177" s="357" t="s">
        <v>439</v>
      </c>
      <c r="B177" s="357">
        <v>176014972.63</v>
      </c>
      <c r="C177" s="357">
        <v>12504786</v>
      </c>
      <c r="D177" s="357">
        <v>8207852</v>
      </c>
      <c r="E177" s="357">
        <v>42783489.979999997</v>
      </c>
      <c r="F177" s="357">
        <v>112518844.65000001</v>
      </c>
      <c r="G177" s="357">
        <v>8951773.3699999992</v>
      </c>
    </row>
    <row r="178" spans="1:7" ht="13.15" customHeight="1">
      <c r="A178" s="357" t="s">
        <v>443</v>
      </c>
      <c r="B178" s="357">
        <v>2718644949.3499999</v>
      </c>
      <c r="C178" s="357">
        <v>168254465.22999999</v>
      </c>
      <c r="D178" s="357">
        <v>111085247.17</v>
      </c>
      <c r="E178" s="357">
        <v>598381136.60000002</v>
      </c>
      <c r="F178" s="357">
        <v>1840924100.3499999</v>
      </c>
      <c r="G178" s="357">
        <v>139815915.77000001</v>
      </c>
    </row>
    <row r="179" spans="1:7" ht="13.15" customHeight="1">
      <c r="A179" s="357" t="s">
        <v>447</v>
      </c>
      <c r="B179" s="357">
        <v>3331424341.5599999</v>
      </c>
      <c r="C179" s="357">
        <v>191735608.19</v>
      </c>
      <c r="D179" s="357">
        <v>126157461.5</v>
      </c>
      <c r="E179" s="357">
        <v>668065430.39999998</v>
      </c>
      <c r="F179" s="357">
        <v>2345465841.4699998</v>
      </c>
      <c r="G179" s="357">
        <v>173301630.65000001</v>
      </c>
    </row>
    <row r="180" spans="1:7" ht="13.15" customHeight="1">
      <c r="A180" s="357" t="s">
        <v>451</v>
      </c>
      <c r="B180" s="357">
        <v>49873424.399999999</v>
      </c>
      <c r="C180" s="357">
        <v>3599872.67</v>
      </c>
      <c r="D180" s="357">
        <v>2365730</v>
      </c>
      <c r="E180" s="357">
        <v>12565450</v>
      </c>
      <c r="F180" s="357">
        <v>31342371.73</v>
      </c>
      <c r="G180" s="357">
        <v>2498063.5499999998</v>
      </c>
    </row>
    <row r="181" spans="1:7" ht="10.9" customHeight="1">
      <c r="A181" s="357"/>
      <c r="C181" s="357"/>
      <c r="D181" s="357"/>
      <c r="E181" s="357"/>
      <c r="F181" s="357"/>
      <c r="G181" s="357"/>
    </row>
    <row r="182" spans="1:7" ht="13.15" customHeight="1">
      <c r="A182" s="357" t="s">
        <v>455</v>
      </c>
      <c r="B182" s="357">
        <v>308757438.58999997</v>
      </c>
      <c r="C182" s="357">
        <v>28675085.329999998</v>
      </c>
      <c r="D182" s="357">
        <v>18874413.84</v>
      </c>
      <c r="E182" s="357">
        <v>95977965.540000007</v>
      </c>
      <c r="F182" s="357">
        <v>165229973.88</v>
      </c>
      <c r="G182" s="357">
        <v>15243849.060000001</v>
      </c>
    </row>
    <row r="183" spans="1:7" ht="13.15" customHeight="1">
      <c r="A183" s="357" t="s">
        <v>459</v>
      </c>
      <c r="B183" s="357">
        <v>348526116.60000002</v>
      </c>
      <c r="C183" s="357">
        <v>12584613</v>
      </c>
      <c r="D183" s="357">
        <v>8357584</v>
      </c>
      <c r="E183" s="357">
        <v>47545115.109999999</v>
      </c>
      <c r="F183" s="357">
        <v>280038804.49000001</v>
      </c>
      <c r="G183" s="357">
        <v>18564551.530000001</v>
      </c>
    </row>
    <row r="184" spans="1:7" ht="13.15" customHeight="1">
      <c r="A184" s="357" t="s">
        <v>463</v>
      </c>
      <c r="B184" s="357">
        <v>1226424078.9000001</v>
      </c>
      <c r="C184" s="357">
        <v>87667890.650000006</v>
      </c>
      <c r="D184" s="357">
        <v>57865768.640000001</v>
      </c>
      <c r="E184" s="357">
        <v>307906546.22000003</v>
      </c>
      <c r="F184" s="357">
        <v>772983873.38999999</v>
      </c>
      <c r="G184" s="357">
        <v>62152709.960000001</v>
      </c>
    </row>
    <row r="185" spans="1:7" ht="13.15" customHeight="1">
      <c r="A185" s="357" t="s">
        <v>467</v>
      </c>
      <c r="B185" s="357">
        <v>189884935.00999999</v>
      </c>
      <c r="C185" s="357">
        <v>11018745.68</v>
      </c>
      <c r="D185" s="357">
        <v>7268157</v>
      </c>
      <c r="E185" s="357">
        <v>39466151.969999999</v>
      </c>
      <c r="F185" s="357">
        <v>132131880.36</v>
      </c>
      <c r="G185" s="357">
        <v>9762427.6600000001</v>
      </c>
    </row>
    <row r="186" spans="1:7" ht="13.15" customHeight="1">
      <c r="A186" s="357" t="s">
        <v>471</v>
      </c>
      <c r="B186" s="497">
        <v>5039716103.3699999</v>
      </c>
      <c r="C186" s="497">
        <v>224040195.18000001</v>
      </c>
      <c r="D186" s="497">
        <v>147415795.69999999</v>
      </c>
      <c r="E186" s="497">
        <v>794355687.57000005</v>
      </c>
      <c r="F186" s="497">
        <v>3873904424.9200001</v>
      </c>
      <c r="G186" s="497">
        <v>268605055.16000003</v>
      </c>
    </row>
    <row r="187" spans="1:7" ht="13.15" customHeight="1">
      <c r="A187" s="357"/>
      <c r="B187" s="497"/>
      <c r="C187" s="497"/>
      <c r="D187" s="497"/>
      <c r="E187" s="497"/>
      <c r="F187" s="497"/>
      <c r="G187" s="497"/>
    </row>
    <row r="188" spans="1:7" ht="13.15" customHeight="1">
      <c r="A188" s="357" t="s">
        <v>27</v>
      </c>
      <c r="B188" s="357">
        <v>1532007152.8800001</v>
      </c>
      <c r="C188" s="357">
        <v>93826930.260000005</v>
      </c>
      <c r="D188" s="357">
        <v>62021002.219999999</v>
      </c>
      <c r="E188" s="357">
        <v>332820620.51999998</v>
      </c>
      <c r="F188" s="357">
        <v>1043338599.88</v>
      </c>
      <c r="G188" s="357">
        <v>78943932.060000002</v>
      </c>
    </row>
    <row r="189" spans="1:7" ht="13.15" customHeight="1">
      <c r="A189" s="357" t="s">
        <v>479</v>
      </c>
      <c r="B189" s="357">
        <v>518473598.18000001</v>
      </c>
      <c r="C189" s="357">
        <v>25200079.640000001</v>
      </c>
      <c r="D189" s="357">
        <v>16673961</v>
      </c>
      <c r="E189" s="357">
        <v>92851230.989999995</v>
      </c>
      <c r="F189" s="357">
        <v>383748326.55000001</v>
      </c>
      <c r="G189" s="357">
        <v>27064455.989999998</v>
      </c>
    </row>
    <row r="190" spans="1:7" ht="13.15" customHeight="1">
      <c r="A190" s="357" t="s">
        <v>483</v>
      </c>
      <c r="B190" s="357">
        <v>419937848.02999997</v>
      </c>
      <c r="C190" s="357">
        <v>24629228</v>
      </c>
      <c r="D190" s="357">
        <v>16315271</v>
      </c>
      <c r="E190" s="357">
        <v>90437431.890000001</v>
      </c>
      <c r="F190" s="357">
        <v>288555917.13999999</v>
      </c>
      <c r="G190" s="357">
        <v>21563402.41</v>
      </c>
    </row>
    <row r="191" spans="1:7" ht="13.15" customHeight="1">
      <c r="A191" s="357" t="s">
        <v>487</v>
      </c>
      <c r="B191" s="357">
        <v>1794573692.5799999</v>
      </c>
      <c r="C191" s="357">
        <v>86241478.700000003</v>
      </c>
      <c r="D191" s="357">
        <v>56924440.390000001</v>
      </c>
      <c r="E191" s="357">
        <v>312336691.55000001</v>
      </c>
      <c r="F191" s="357">
        <v>1339071081.9400001</v>
      </c>
      <c r="G191" s="357">
        <v>94060195.25</v>
      </c>
    </row>
    <row r="192" spans="1:7" ht="10.7" customHeight="1">
      <c r="A192" s="357"/>
      <c r="C192" s="357"/>
      <c r="D192" s="357"/>
      <c r="E192" s="357"/>
      <c r="F192" s="357"/>
      <c r="G192" s="357"/>
    </row>
    <row r="193" spans="1:8" ht="13.15" customHeight="1">
      <c r="A193" s="357" t="s">
        <v>28</v>
      </c>
      <c r="B193" s="357">
        <v>10446172264.25</v>
      </c>
      <c r="C193" s="357">
        <v>450581694.81999999</v>
      </c>
      <c r="D193" s="357">
        <v>297577887.83999997</v>
      </c>
      <c r="E193" s="357">
        <v>1648200289.0799999</v>
      </c>
      <c r="F193" s="357">
        <v>8049812392.5100002</v>
      </c>
      <c r="G193" s="357">
        <v>553449315.54999995</v>
      </c>
    </row>
    <row r="194" spans="1:8" ht="13.15" customHeight="1">
      <c r="A194" s="357" t="s">
        <v>492</v>
      </c>
      <c r="B194" s="357">
        <v>351203307.61000001</v>
      </c>
      <c r="C194" s="357">
        <v>21882662</v>
      </c>
      <c r="D194" s="357">
        <v>14501315</v>
      </c>
      <c r="E194" s="357">
        <v>79819609.689999998</v>
      </c>
      <c r="F194" s="357">
        <v>234999720.91999999</v>
      </c>
      <c r="G194" s="357">
        <v>17960145.5</v>
      </c>
    </row>
    <row r="195" spans="1:8" ht="13.15" customHeight="1">
      <c r="A195" s="357" t="s">
        <v>495</v>
      </c>
      <c r="B195" s="357">
        <v>258459535.41</v>
      </c>
      <c r="C195" s="357">
        <v>12061619.08</v>
      </c>
      <c r="D195" s="357">
        <v>7790870.9199999999</v>
      </c>
      <c r="E195" s="357">
        <v>41491335.469999999</v>
      </c>
      <c r="F195" s="357">
        <v>197115709.94</v>
      </c>
      <c r="G195" s="357">
        <v>13670354.970000001</v>
      </c>
    </row>
    <row r="196" spans="1:8" ht="13.15" customHeight="1">
      <c r="A196" s="711" t="s">
        <v>498</v>
      </c>
      <c r="B196" s="711">
        <v>584347370.67999995</v>
      </c>
      <c r="C196" s="711">
        <v>28432968.109999999</v>
      </c>
      <c r="D196" s="711">
        <v>18768062</v>
      </c>
      <c r="E196" s="711">
        <v>102974218.40000001</v>
      </c>
      <c r="F196" s="711">
        <v>434172122.17000002</v>
      </c>
      <c r="G196" s="711">
        <v>30775978.899999999</v>
      </c>
    </row>
    <row r="197" spans="1:8" ht="10.7" customHeight="1">
      <c r="A197" s="722"/>
      <c r="B197" s="722"/>
      <c r="C197" s="722"/>
      <c r="D197" s="722"/>
      <c r="E197" s="722"/>
      <c r="F197" s="722"/>
      <c r="G197" s="722"/>
      <c r="H197" s="637"/>
    </row>
    <row r="198" spans="1:8" ht="15" customHeight="1">
      <c r="A198" s="716" t="s">
        <v>29</v>
      </c>
      <c r="B198" s="717">
        <f t="shared" ref="B198:G198" si="1">SUM(B146:B196)</f>
        <v>52041214485.900002</v>
      </c>
      <c r="C198" s="717">
        <f t="shared" si="1"/>
        <v>2491025518.4200006</v>
      </c>
      <c r="D198" s="717">
        <f t="shared" si="1"/>
        <v>1641698000.8900001</v>
      </c>
      <c r="E198" s="717">
        <f t="shared" si="1"/>
        <v>8950208718.0299988</v>
      </c>
      <c r="F198" s="717">
        <f t="shared" si="1"/>
        <v>38958282248.559998</v>
      </c>
      <c r="G198" s="717">
        <f t="shared" si="1"/>
        <v>2742065340.3200002</v>
      </c>
    </row>
    <row r="199" spans="1:8" ht="15" customHeight="1">
      <c r="A199" s="716" t="s">
        <v>24</v>
      </c>
      <c r="B199" s="717">
        <f t="shared" ref="B199:G199" si="2">B140</f>
        <v>172358878805.82999</v>
      </c>
      <c r="C199" s="717">
        <f t="shared" si="2"/>
        <v>6122119861.5100012</v>
      </c>
      <c r="D199" s="717">
        <f t="shared" si="2"/>
        <v>4050980439.1099997</v>
      </c>
      <c r="E199" s="717">
        <f>E140</f>
        <v>22773083488.360001</v>
      </c>
      <c r="F199" s="717">
        <f t="shared" si="2"/>
        <v>139412695016.85001</v>
      </c>
      <c r="G199" s="717">
        <f t="shared" si="2"/>
        <v>9241485274.75</v>
      </c>
    </row>
    <row r="200" spans="1:8" ht="15" customHeight="1">
      <c r="A200" s="716" t="s">
        <v>728</v>
      </c>
      <c r="B200" s="723">
        <v>6652224597.0900002</v>
      </c>
      <c r="C200" s="723">
        <v>285029431.10000002</v>
      </c>
      <c r="D200" s="723">
        <v>174256948.02000001</v>
      </c>
      <c r="E200" s="723">
        <v>889773276.63</v>
      </c>
      <c r="F200" s="723">
        <v>5303164941.3400002</v>
      </c>
      <c r="G200" s="723">
        <v>358867626.19999999</v>
      </c>
    </row>
    <row r="201" spans="1:8" ht="13.15" customHeight="1">
      <c r="A201" s="716"/>
      <c r="B201" s="724"/>
      <c r="C201" s="724"/>
      <c r="D201" s="724"/>
      <c r="E201" s="724"/>
      <c r="F201" s="724"/>
      <c r="G201" s="724"/>
    </row>
    <row r="202" spans="1:8" ht="15" customHeight="1">
      <c r="A202" s="716" t="s">
        <v>30</v>
      </c>
      <c r="B202" s="717">
        <f t="shared" ref="B202:G202" si="3">SUM(B198:B200)</f>
        <v>231052317888.81998</v>
      </c>
      <c r="C202" s="717">
        <f t="shared" si="3"/>
        <v>8898174811.0300026</v>
      </c>
      <c r="D202" s="717">
        <f t="shared" si="3"/>
        <v>5866935388.0200005</v>
      </c>
      <c r="E202" s="717">
        <f t="shared" si="3"/>
        <v>32613065483.02</v>
      </c>
      <c r="F202" s="717">
        <f t="shared" si="3"/>
        <v>183674142206.75</v>
      </c>
      <c r="G202" s="717">
        <f t="shared" si="3"/>
        <v>12342418241.27</v>
      </c>
    </row>
    <row r="203" spans="1:8" ht="13.15" customHeight="1">
      <c r="A203" s="718"/>
      <c r="B203" s="725"/>
      <c r="C203" s="725"/>
      <c r="D203" s="725"/>
      <c r="E203" s="725"/>
      <c r="F203" s="725"/>
      <c r="G203" s="725"/>
    </row>
    <row r="204" spans="1:8" ht="13.15" customHeight="1">
      <c r="A204" s="821" t="s">
        <v>1</v>
      </c>
      <c r="B204" s="707"/>
      <c r="C204" s="726"/>
      <c r="D204" s="726"/>
      <c r="E204" s="726"/>
      <c r="F204" s="726"/>
      <c r="G204" s="727"/>
    </row>
    <row r="205" spans="1:8" ht="13.15" customHeight="1">
      <c r="A205" s="702" t="s">
        <v>994</v>
      </c>
      <c r="B205" s="707"/>
      <c r="C205" s="726"/>
      <c r="D205" s="726"/>
      <c r="E205" s="726"/>
      <c r="F205" s="726"/>
      <c r="G205" s="726"/>
    </row>
    <row r="206" spans="1:8" ht="13.15" customHeight="1">
      <c r="A206" s="702" t="s">
        <v>992</v>
      </c>
      <c r="B206" s="707"/>
      <c r="C206" s="726"/>
      <c r="D206" s="726"/>
      <c r="E206" s="726"/>
      <c r="F206" s="726"/>
      <c r="G206" s="726"/>
    </row>
    <row r="207" spans="1:8">
      <c r="A207" s="702" t="s">
        <v>993</v>
      </c>
    </row>
    <row r="208" spans="1:8">
      <c r="A208" s="407" t="s">
        <v>735</v>
      </c>
    </row>
    <row r="209" spans="1:1">
      <c r="A209" s="407"/>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43"/>
  <sheetViews>
    <sheetView zoomScaleNormal="100" workbookViewId="0"/>
  </sheetViews>
  <sheetFormatPr defaultColWidth="9.28515625" defaultRowHeight="12.75"/>
  <cols>
    <col min="1" max="1" width="7.5703125" style="204" customWidth="1"/>
    <col min="2" max="2" width="20.140625" style="204" customWidth="1"/>
    <col min="3" max="3" width="12.5703125" style="207" customWidth="1"/>
    <col min="4" max="4" width="12.42578125" style="204" customWidth="1"/>
    <col min="5" max="5" width="2.7109375" style="204" customWidth="1"/>
    <col min="6" max="6" width="12.5703125" style="207" customWidth="1"/>
    <col min="7" max="7" width="12.140625" style="204" customWidth="1"/>
    <col min="8" max="8" width="2.7109375" style="204" customWidth="1"/>
    <col min="9" max="9" width="12.5703125" style="207" customWidth="1"/>
    <col min="10" max="10" width="12.140625" style="204" customWidth="1"/>
    <col min="11" max="11" width="2.7109375" style="208" customWidth="1"/>
    <col min="12" max="12" width="12.5703125" style="207" customWidth="1"/>
    <col min="13" max="13" width="12.140625" style="204" customWidth="1"/>
    <col min="14" max="14" width="2.7109375" style="204" customWidth="1"/>
    <col min="15" max="15" width="12.5703125" style="207" customWidth="1"/>
    <col min="16" max="16" width="11.140625" style="204" bestFit="1" customWidth="1"/>
    <col min="17" max="16384" width="9.28515625" style="204"/>
  </cols>
  <sheetData>
    <row r="1" spans="1:16" ht="18">
      <c r="A1" s="863" t="s">
        <v>749</v>
      </c>
      <c r="C1" s="205"/>
      <c r="D1" s="206"/>
      <c r="E1" s="206"/>
    </row>
    <row r="2" spans="1:16" ht="15.75">
      <c r="A2" s="209" t="s">
        <v>750</v>
      </c>
      <c r="D2" s="206"/>
      <c r="E2" s="206"/>
    </row>
    <row r="3" spans="1:16" ht="13.5" thickBot="1">
      <c r="B3" s="210"/>
      <c r="C3" s="211"/>
      <c r="D3" s="210"/>
      <c r="E3" s="210"/>
      <c r="F3" s="211"/>
      <c r="G3" s="210"/>
      <c r="H3" s="210"/>
    </row>
    <row r="4" spans="1:16" ht="15">
      <c r="A4" s="1341"/>
      <c r="B4" s="1342"/>
      <c r="C4" s="212">
        <v>2014</v>
      </c>
      <c r="D4" s="212"/>
      <c r="E4" s="213"/>
      <c r="F4" s="212">
        <v>2015</v>
      </c>
      <c r="G4" s="212"/>
      <c r="H4" s="213"/>
      <c r="I4" s="212">
        <v>2016</v>
      </c>
      <c r="J4" s="212"/>
      <c r="K4" s="213"/>
      <c r="L4" s="864">
        <v>2017</v>
      </c>
      <c r="M4" s="212"/>
    </row>
    <row r="5" spans="1:16" ht="15">
      <c r="A5" s="1332"/>
      <c r="B5" s="1343"/>
      <c r="C5" s="214" t="s">
        <v>409</v>
      </c>
      <c r="D5" s="214"/>
      <c r="E5" s="214"/>
      <c r="F5" s="214" t="s">
        <v>409</v>
      </c>
      <c r="G5" s="214"/>
      <c r="H5" s="214"/>
      <c r="I5" s="214" t="s">
        <v>409</v>
      </c>
      <c r="J5" s="214"/>
      <c r="K5" s="214"/>
      <c r="L5" s="214" t="s">
        <v>409</v>
      </c>
      <c r="M5" s="214"/>
    </row>
    <row r="6" spans="1:16" ht="15">
      <c r="A6" s="1344" t="s">
        <v>751</v>
      </c>
      <c r="B6" s="1339"/>
      <c r="C6" s="215" t="s">
        <v>752</v>
      </c>
      <c r="D6" s="215" t="s">
        <v>20</v>
      </c>
      <c r="E6" s="215"/>
      <c r="F6" s="215" t="s">
        <v>752</v>
      </c>
      <c r="G6" s="215" t="s">
        <v>20</v>
      </c>
      <c r="H6" s="215"/>
      <c r="I6" s="215" t="s">
        <v>752</v>
      </c>
      <c r="J6" s="215" t="s">
        <v>20</v>
      </c>
      <c r="K6" s="215"/>
      <c r="L6" s="215" t="s">
        <v>752</v>
      </c>
      <c r="M6" s="215" t="s">
        <v>20</v>
      </c>
    </row>
    <row r="7" spans="1:16">
      <c r="A7" s="1345"/>
      <c r="B7" s="1345"/>
      <c r="K7" s="204"/>
    </row>
    <row r="8" spans="1:16">
      <c r="A8" s="1332" t="s">
        <v>753</v>
      </c>
      <c r="B8" s="1332"/>
      <c r="C8" s="216">
        <v>134876</v>
      </c>
      <c r="D8" s="217">
        <v>24801436.030000001</v>
      </c>
      <c r="F8" s="216">
        <v>133216</v>
      </c>
      <c r="G8" s="217">
        <v>24983019.27</v>
      </c>
      <c r="I8" s="216">
        <v>121162</v>
      </c>
      <c r="J8" s="217">
        <v>24280577.16</v>
      </c>
      <c r="K8" s="204"/>
      <c r="L8" s="216">
        <v>120722</v>
      </c>
      <c r="M8" s="217">
        <v>24645554.41</v>
      </c>
      <c r="O8" s="344"/>
      <c r="P8" s="344"/>
    </row>
    <row r="9" spans="1:16">
      <c r="A9" s="1332" t="s">
        <v>754</v>
      </c>
      <c r="B9" s="1332"/>
      <c r="C9" s="216">
        <v>4586</v>
      </c>
      <c r="D9" s="218">
        <v>948131.33</v>
      </c>
      <c r="F9" s="359">
        <v>4192</v>
      </c>
      <c r="G9" s="360">
        <v>846013.25</v>
      </c>
      <c r="I9" s="359">
        <v>5100</v>
      </c>
      <c r="J9" s="360">
        <v>1051243.73</v>
      </c>
      <c r="K9" s="204"/>
      <c r="L9" s="359">
        <v>4335</v>
      </c>
      <c r="M9" s="360">
        <v>912678.09</v>
      </c>
      <c r="O9" s="344"/>
      <c r="P9" s="344"/>
    </row>
    <row r="10" spans="1:16" ht="12.75" customHeight="1">
      <c r="A10" s="1338" t="s">
        <v>755</v>
      </c>
      <c r="B10" s="1339"/>
      <c r="C10" s="216">
        <v>18681</v>
      </c>
      <c r="D10" s="218">
        <v>2521542.94</v>
      </c>
      <c r="F10" s="359">
        <v>16087</v>
      </c>
      <c r="G10" s="360">
        <v>2207737.94</v>
      </c>
      <c r="I10" s="359">
        <v>19576</v>
      </c>
      <c r="J10" s="360">
        <v>2767049.28</v>
      </c>
      <c r="K10" s="204"/>
      <c r="L10" s="359">
        <v>16294</v>
      </c>
      <c r="M10" s="360">
        <v>2252684.7999999998</v>
      </c>
      <c r="O10" s="344"/>
      <c r="P10" s="344"/>
    </row>
    <row r="11" spans="1:16">
      <c r="A11" s="1332" t="s">
        <v>756</v>
      </c>
      <c r="B11" s="1332"/>
      <c r="C11" s="216">
        <v>1711</v>
      </c>
      <c r="D11" s="218">
        <v>248879.54</v>
      </c>
      <c r="F11" s="359">
        <v>1450</v>
      </c>
      <c r="G11" s="360">
        <v>200916.92</v>
      </c>
      <c r="I11" s="359">
        <v>2004</v>
      </c>
      <c r="J11" s="360">
        <v>301749.59999999998</v>
      </c>
      <c r="K11" s="204"/>
      <c r="L11" s="359">
        <v>1698</v>
      </c>
      <c r="M11" s="360">
        <v>258734.06</v>
      </c>
      <c r="O11" s="344"/>
      <c r="P11" s="344"/>
    </row>
    <row r="12" spans="1:16">
      <c r="A12" s="1332" t="s">
        <v>757</v>
      </c>
      <c r="B12" s="1332"/>
      <c r="C12" s="216">
        <v>1711</v>
      </c>
      <c r="D12" s="218">
        <v>237588.79</v>
      </c>
      <c r="F12" s="359">
        <v>1527</v>
      </c>
      <c r="G12" s="360">
        <v>197452.9</v>
      </c>
      <c r="I12" s="359">
        <v>2397</v>
      </c>
      <c r="J12" s="360">
        <v>330057.33</v>
      </c>
      <c r="K12" s="204"/>
      <c r="L12" s="359">
        <v>2005</v>
      </c>
      <c r="M12" s="360">
        <v>279658.76</v>
      </c>
      <c r="O12" s="344"/>
      <c r="P12" s="344"/>
    </row>
    <row r="13" spans="1:16">
      <c r="A13" s="219" t="s">
        <v>758</v>
      </c>
      <c r="B13" s="206"/>
      <c r="C13" s="216">
        <v>15748</v>
      </c>
      <c r="D13" s="218">
        <v>6848216.2199999997</v>
      </c>
      <c r="F13" s="359">
        <v>16788</v>
      </c>
      <c r="G13" s="360">
        <v>7521529.4100000001</v>
      </c>
      <c r="I13" s="359">
        <v>17344</v>
      </c>
      <c r="J13" s="360">
        <v>7908810.4699999997</v>
      </c>
      <c r="K13" s="204"/>
      <c r="L13" s="802">
        <v>16476</v>
      </c>
      <c r="M13" s="803">
        <v>8252959.0099999998</v>
      </c>
      <c r="O13" s="344"/>
      <c r="P13" s="344"/>
    </row>
    <row r="14" spans="1:16">
      <c r="A14" s="1332" t="s">
        <v>367</v>
      </c>
      <c r="B14" s="1332"/>
      <c r="C14" s="216">
        <v>121345</v>
      </c>
      <c r="D14" s="218">
        <v>18875293.699999988</v>
      </c>
      <c r="F14" s="216">
        <v>123600</v>
      </c>
      <c r="G14" s="218">
        <v>19502431.66</v>
      </c>
      <c r="I14" s="216">
        <v>123561</v>
      </c>
      <c r="J14" s="218">
        <v>20367294.109999999</v>
      </c>
      <c r="K14" s="204"/>
      <c r="L14" s="359">
        <v>129680</v>
      </c>
      <c r="M14" s="360">
        <v>22036178.760000002</v>
      </c>
      <c r="O14" s="344"/>
      <c r="P14" s="344"/>
    </row>
    <row r="15" spans="1:16">
      <c r="A15" s="1332" t="s">
        <v>368</v>
      </c>
      <c r="B15" s="1332"/>
      <c r="C15" s="216">
        <v>90625</v>
      </c>
      <c r="D15" s="218">
        <v>13232782.140000001</v>
      </c>
      <c r="F15" s="359">
        <v>100289</v>
      </c>
      <c r="G15" s="360">
        <v>15395172.949999999</v>
      </c>
      <c r="I15" s="359">
        <v>95201</v>
      </c>
      <c r="J15" s="360">
        <v>15480482.08</v>
      </c>
      <c r="K15" s="204"/>
      <c r="L15" s="359">
        <v>113498</v>
      </c>
      <c r="M15" s="360">
        <v>18806390.030000001</v>
      </c>
      <c r="O15" s="344"/>
      <c r="P15" s="344"/>
    </row>
    <row r="16" spans="1:16">
      <c r="A16" s="1332" t="s">
        <v>759</v>
      </c>
      <c r="B16" s="1332"/>
      <c r="C16" s="216">
        <v>3953</v>
      </c>
      <c r="D16" s="218">
        <v>353070.58</v>
      </c>
      <c r="F16" s="359">
        <v>6378</v>
      </c>
      <c r="G16" s="360">
        <v>542254.4</v>
      </c>
      <c r="I16" s="359">
        <v>7120</v>
      </c>
      <c r="J16" s="360">
        <v>657877.85</v>
      </c>
      <c r="K16" s="204"/>
      <c r="L16" s="359">
        <v>6767</v>
      </c>
      <c r="M16" s="360">
        <v>608096.06999999995</v>
      </c>
      <c r="O16" s="344"/>
      <c r="P16" s="344"/>
    </row>
    <row r="17" spans="1:22">
      <c r="A17" s="1332" t="s">
        <v>760</v>
      </c>
      <c r="B17" s="1332"/>
      <c r="C17" s="216">
        <v>1459</v>
      </c>
      <c r="D17" s="220">
        <v>367106.75</v>
      </c>
      <c r="F17" s="216">
        <v>1587</v>
      </c>
      <c r="G17" s="220">
        <v>415288.01</v>
      </c>
      <c r="I17" s="216">
        <v>1404</v>
      </c>
      <c r="J17" s="220">
        <v>388092.7</v>
      </c>
      <c r="K17" s="204"/>
      <c r="L17" s="216">
        <v>1282</v>
      </c>
      <c r="M17" s="220">
        <v>352987.02</v>
      </c>
      <c r="O17" s="344"/>
      <c r="P17" s="344"/>
    </row>
    <row r="18" spans="1:22">
      <c r="A18" s="1241" t="s">
        <v>1171</v>
      </c>
      <c r="B18" s="1242"/>
      <c r="C18" s="1243"/>
      <c r="D18" s="1242"/>
      <c r="E18" s="1242"/>
      <c r="F18" s="1243"/>
      <c r="G18" s="1242"/>
      <c r="H18" s="1242"/>
      <c r="I18" s="1243"/>
      <c r="J18" s="1244"/>
      <c r="K18" s="1242"/>
      <c r="L18" s="1245">
        <v>3275</v>
      </c>
      <c r="M18" s="1244">
        <v>1213098.0900000001</v>
      </c>
      <c r="O18" s="204"/>
    </row>
    <row r="19" spans="1:22" ht="7.5" customHeight="1">
      <c r="A19" s="1241"/>
      <c r="B19" s="1242"/>
      <c r="C19" s="1243"/>
      <c r="D19" s="1242"/>
      <c r="E19" s="1242"/>
      <c r="F19" s="1243"/>
      <c r="G19" s="1242"/>
      <c r="H19" s="1242"/>
      <c r="I19" s="1243"/>
      <c r="J19" s="1244"/>
      <c r="K19" s="1242"/>
      <c r="L19" s="1245"/>
      <c r="M19" s="1244"/>
      <c r="O19" s="204"/>
    </row>
    <row r="20" spans="1:22" ht="15" customHeight="1">
      <c r="A20" s="221"/>
      <c r="B20" s="222" t="s">
        <v>761</v>
      </c>
      <c r="C20" s="223">
        <f>SUM(C8:C17)</f>
        <v>394695</v>
      </c>
      <c r="D20" s="224">
        <f>SUM(D8:D17)</f>
        <v>68434048.019999996</v>
      </c>
      <c r="E20" s="222"/>
      <c r="F20" s="223">
        <f>SUM(F8:F17)</f>
        <v>405114</v>
      </c>
      <c r="G20" s="224">
        <f>SUM(G8:G17)</f>
        <v>71811816.710000008</v>
      </c>
      <c r="H20" s="222"/>
      <c r="I20" s="223">
        <f>SUM(I8:I18)</f>
        <v>394869</v>
      </c>
      <c r="J20" s="224">
        <f>SUM(J8:J18)</f>
        <v>73533234.310000002</v>
      </c>
      <c r="K20" s="222"/>
      <c r="L20" s="223">
        <f>SUM(L8:L18)</f>
        <v>416032</v>
      </c>
      <c r="M20" s="224">
        <f>SUM(M8:M18)</f>
        <v>79619019.099999994</v>
      </c>
      <c r="O20" s="344"/>
      <c r="P20" s="344"/>
    </row>
    <row r="21" spans="1:22">
      <c r="G21" s="225"/>
      <c r="J21" s="225"/>
      <c r="L21" s="541"/>
      <c r="M21" s="217"/>
    </row>
    <row r="22" spans="1:22">
      <c r="A22" s="939" t="s">
        <v>19</v>
      </c>
    </row>
    <row r="23" spans="1:22" ht="13.15" customHeight="1">
      <c r="A23" s="925" t="s">
        <v>991</v>
      </c>
    </row>
    <row r="24" spans="1:22" ht="27.75" customHeight="1">
      <c r="A24" s="1340" t="s">
        <v>1204</v>
      </c>
      <c r="B24" s="1327"/>
      <c r="C24" s="1327"/>
      <c r="D24" s="1327"/>
      <c r="E24" s="1327"/>
      <c r="F24" s="1327"/>
      <c r="G24" s="1327"/>
      <c r="H24" s="1327"/>
      <c r="I24" s="1327"/>
      <c r="J24" s="1327"/>
      <c r="K24" s="1327"/>
      <c r="L24" s="1327"/>
      <c r="M24" s="1327"/>
    </row>
    <row r="25" spans="1:22" ht="13.15" customHeight="1">
      <c r="A25" s="227"/>
    </row>
    <row r="26" spans="1:22">
      <c r="B26" s="226"/>
    </row>
    <row r="27" spans="1:22" ht="18">
      <c r="A27" s="228" t="s">
        <v>762</v>
      </c>
      <c r="C27" s="229"/>
    </row>
    <row r="28" spans="1:22" ht="15.75">
      <c r="A28" s="230" t="s">
        <v>763</v>
      </c>
      <c r="C28" s="229"/>
    </row>
    <row r="29" spans="1:22" ht="13.5" thickBot="1">
      <c r="B29" s="229"/>
      <c r="C29" s="229"/>
      <c r="R29" s="1313"/>
      <c r="S29" s="1313"/>
    </row>
    <row r="30" spans="1:22">
      <c r="B30" s="231" t="s">
        <v>764</v>
      </c>
      <c r="C30" s="1333" t="s">
        <v>17</v>
      </c>
      <c r="D30" s="1334"/>
      <c r="Q30" s="1026"/>
      <c r="R30" s="1314" t="s">
        <v>764</v>
      </c>
      <c r="S30" s="1314" t="s">
        <v>17</v>
      </c>
      <c r="T30" s="1026"/>
      <c r="U30" s="1026"/>
      <c r="V30" s="1026"/>
    </row>
    <row r="31" spans="1:22" ht="12.75" customHeight="1">
      <c r="B31" s="232">
        <v>2008</v>
      </c>
      <c r="C31" s="233"/>
      <c r="D31" s="464">
        <v>16366547.060000001</v>
      </c>
      <c r="Q31" s="1026"/>
      <c r="R31" s="1315">
        <f t="shared" ref="R31:R40" si="0">B31</f>
        <v>2008</v>
      </c>
      <c r="S31" s="1316">
        <f t="shared" ref="S31:S40" si="1">D31/1000000</f>
        <v>16.366547060000002</v>
      </c>
      <c r="T31" s="1026"/>
      <c r="U31" s="1026"/>
      <c r="V31" s="1026"/>
    </row>
    <row r="32" spans="1:22" ht="12.75" customHeight="1">
      <c r="B32" s="232">
        <v>2009</v>
      </c>
      <c r="C32" s="233"/>
      <c r="D32" s="234">
        <v>17876422.93</v>
      </c>
      <c r="Q32" s="1026"/>
      <c r="R32" s="1315">
        <f t="shared" si="0"/>
        <v>2009</v>
      </c>
      <c r="S32" s="1316">
        <f t="shared" si="1"/>
        <v>17.87642293</v>
      </c>
      <c r="T32" s="1026"/>
      <c r="U32" s="1026"/>
      <c r="V32" s="1026"/>
    </row>
    <row r="33" spans="1:22" ht="12.75" customHeight="1">
      <c r="B33" s="232">
        <v>2010</v>
      </c>
      <c r="C33" s="233"/>
      <c r="D33" s="235">
        <v>18578293.82</v>
      </c>
      <c r="Q33" s="1026"/>
      <c r="R33" s="1315">
        <f t="shared" si="0"/>
        <v>2010</v>
      </c>
      <c r="S33" s="1316">
        <f t="shared" si="1"/>
        <v>18.578293819999999</v>
      </c>
      <c r="T33" s="1026"/>
      <c r="U33" s="1026"/>
      <c r="V33" s="1026"/>
    </row>
    <row r="34" spans="1:22" ht="12.75" customHeight="1">
      <c r="B34" s="232">
        <v>2011</v>
      </c>
      <c r="C34" s="236"/>
      <c r="D34" s="237">
        <v>18104923.309999999</v>
      </c>
      <c r="Q34" s="1026"/>
      <c r="R34" s="1315">
        <f t="shared" si="0"/>
        <v>2011</v>
      </c>
      <c r="S34" s="1316">
        <f t="shared" si="1"/>
        <v>18.10492331</v>
      </c>
      <c r="T34" s="1026"/>
      <c r="U34" s="1026"/>
      <c r="V34" s="1026"/>
    </row>
    <row r="35" spans="1:22" ht="12.75" customHeight="1">
      <c r="B35" s="238">
        <v>2012</v>
      </c>
      <c r="C35" s="239"/>
      <c r="D35" s="237">
        <v>17368776.620000001</v>
      </c>
      <c r="Q35" s="1026"/>
      <c r="R35" s="1315">
        <f t="shared" si="0"/>
        <v>2012</v>
      </c>
      <c r="S35" s="1316">
        <f t="shared" si="1"/>
        <v>17.368776620000002</v>
      </c>
      <c r="T35" s="1026"/>
      <c r="U35" s="1026"/>
      <c r="V35" s="1026"/>
    </row>
    <row r="36" spans="1:22" ht="12.75" customHeight="1">
      <c r="B36" s="238">
        <v>2013</v>
      </c>
      <c r="C36" s="239"/>
      <c r="D36" s="240">
        <v>18211926.469999999</v>
      </c>
      <c r="Q36" s="1026"/>
      <c r="R36" s="1315">
        <f t="shared" si="0"/>
        <v>2013</v>
      </c>
      <c r="S36" s="1316">
        <f t="shared" si="1"/>
        <v>18.211926469999998</v>
      </c>
      <c r="T36" s="1026"/>
      <c r="U36" s="1026"/>
      <c r="V36" s="1026"/>
    </row>
    <row r="37" spans="1:22" ht="12.75" customHeight="1">
      <c r="B37" s="238">
        <v>2014</v>
      </c>
      <c r="C37" s="241"/>
      <c r="D37" s="240">
        <v>19469019.920000002</v>
      </c>
      <c r="Q37" s="1026"/>
      <c r="R37" s="1315">
        <f t="shared" si="0"/>
        <v>2014</v>
      </c>
      <c r="S37" s="1316">
        <f t="shared" si="1"/>
        <v>19.469019920000001</v>
      </c>
      <c r="T37" s="1026"/>
      <c r="U37" s="1026"/>
      <c r="V37" s="1026"/>
    </row>
    <row r="38" spans="1:22" ht="12.75" customHeight="1">
      <c r="B38" s="242">
        <v>2015</v>
      </c>
      <c r="C38" s="241"/>
      <c r="D38" s="240">
        <v>19206043.66</v>
      </c>
      <c r="Q38" s="1026"/>
      <c r="R38" s="1315">
        <f t="shared" si="0"/>
        <v>2015</v>
      </c>
      <c r="S38" s="1316">
        <f t="shared" si="1"/>
        <v>19.206043659999999</v>
      </c>
      <c r="T38" s="1026"/>
      <c r="U38" s="1026"/>
      <c r="V38" s="1026"/>
    </row>
    <row r="39" spans="1:22" ht="12.75" customHeight="1">
      <c r="B39" s="238">
        <v>2016</v>
      </c>
      <c r="C39" s="241"/>
      <c r="D39" s="240">
        <v>16359793.289999999</v>
      </c>
      <c r="Q39" s="1026"/>
      <c r="R39" s="1315">
        <f t="shared" si="0"/>
        <v>2016</v>
      </c>
      <c r="S39" s="1316">
        <f t="shared" si="1"/>
        <v>16.359793289999999</v>
      </c>
      <c r="T39" s="1026"/>
      <c r="U39" s="1026"/>
      <c r="V39" s="1026"/>
    </row>
    <row r="40" spans="1:22" ht="12.75" customHeight="1">
      <c r="B40" s="238">
        <v>2017</v>
      </c>
      <c r="C40" s="241"/>
      <c r="D40" s="948">
        <v>17431562.34</v>
      </c>
      <c r="Q40" s="1026"/>
      <c r="R40" s="1315">
        <f t="shared" si="0"/>
        <v>2017</v>
      </c>
      <c r="S40" s="1316">
        <f t="shared" si="1"/>
        <v>17.431562339999999</v>
      </c>
      <c r="T40" s="1026"/>
      <c r="U40" s="1026"/>
      <c r="V40" s="1026"/>
    </row>
    <row r="41" spans="1:22">
      <c r="D41" s="1211">
        <f>D40/D39-1</f>
        <v>6.5512383378042216E-2</v>
      </c>
      <c r="Q41" s="1026"/>
      <c r="R41" s="1313"/>
      <c r="S41" s="1313"/>
      <c r="T41" s="1026"/>
      <c r="U41" s="1026"/>
      <c r="V41" s="1026"/>
    </row>
    <row r="42" spans="1:22" ht="15.75">
      <c r="A42" s="226" t="s">
        <v>19</v>
      </c>
      <c r="B42" s="243"/>
      <c r="C42" s="243"/>
      <c r="D42" s="944"/>
      <c r="I42" s="244"/>
      <c r="J42" s="244"/>
      <c r="Q42" s="1026"/>
      <c r="R42" s="1026"/>
      <c r="S42" s="1026"/>
      <c r="T42" s="1026"/>
      <c r="U42" s="1026"/>
      <c r="V42" s="1026"/>
    </row>
    <row r="43" spans="1:22" ht="39.6" customHeight="1">
      <c r="A43" s="1335" t="s">
        <v>990</v>
      </c>
      <c r="B43" s="1336"/>
      <c r="C43" s="1336"/>
      <c r="D43" s="1336"/>
      <c r="E43" s="1336"/>
      <c r="F43" s="1337"/>
      <c r="G43" s="244"/>
      <c r="H43" s="244"/>
      <c r="K43" s="244"/>
      <c r="L43" s="244"/>
      <c r="M43" s="244"/>
      <c r="N43" s="244"/>
      <c r="O43" s="244"/>
      <c r="Q43" s="1026"/>
      <c r="R43" s="1026"/>
      <c r="S43" s="1026"/>
      <c r="T43" s="1026"/>
      <c r="U43" s="1026"/>
      <c r="V43" s="1026"/>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6">
    <mergeCell ref="A9:B9"/>
    <mergeCell ref="A4:B4"/>
    <mergeCell ref="A5:B5"/>
    <mergeCell ref="A6:B6"/>
    <mergeCell ref="A7:B7"/>
    <mergeCell ref="A8:B8"/>
    <mergeCell ref="A17:B17"/>
    <mergeCell ref="C30:D30"/>
    <mergeCell ref="A43:F43"/>
    <mergeCell ref="A10:B10"/>
    <mergeCell ref="A11:B11"/>
    <mergeCell ref="A12:B12"/>
    <mergeCell ref="A14:B14"/>
    <mergeCell ref="A15:B15"/>
    <mergeCell ref="A16:B16"/>
    <mergeCell ref="A24:M24"/>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52"/>
  <sheetViews>
    <sheetView zoomScaleNormal="100" workbookViewId="0"/>
  </sheetViews>
  <sheetFormatPr defaultColWidth="9.5703125" defaultRowHeight="12.75"/>
  <cols>
    <col min="1" max="1" width="59.5703125" style="248" customWidth="1"/>
    <col min="2" max="2" width="10.140625" style="248" customWidth="1"/>
    <col min="3" max="3" width="12.5703125" style="248" customWidth="1"/>
    <col min="4" max="4" width="2.5703125" style="248" customWidth="1"/>
    <col min="5" max="5" width="10.140625" style="248" customWidth="1"/>
    <col min="6" max="6" width="12.5703125" style="248" customWidth="1"/>
    <col min="7" max="7" width="2.5703125" style="248" customWidth="1"/>
    <col min="8" max="8" width="10.140625" style="278" bestFit="1" customWidth="1"/>
    <col min="9" max="9" width="12.5703125" style="248" customWidth="1"/>
    <col min="10" max="16384" width="9.5703125" style="248"/>
  </cols>
  <sheetData>
    <row r="1" spans="1:12" ht="18">
      <c r="A1" s="865" t="s">
        <v>765</v>
      </c>
      <c r="B1" s="245"/>
      <c r="C1" s="245"/>
      <c r="D1" s="245"/>
      <c r="E1" s="245"/>
      <c r="F1" s="245"/>
      <c r="G1" s="245"/>
      <c r="H1" s="246"/>
      <c r="I1" s="245"/>
      <c r="J1" s="247"/>
    </row>
    <row r="2" spans="1:12" ht="15.75">
      <c r="A2" s="249" t="s">
        <v>766</v>
      </c>
      <c r="C2" s="245"/>
      <c r="D2" s="245"/>
      <c r="E2" s="245"/>
      <c r="F2" s="245"/>
      <c r="G2" s="245"/>
      <c r="H2" s="246"/>
      <c r="I2" s="245"/>
      <c r="J2" s="247"/>
    </row>
    <row r="3" spans="1:12" ht="14.25" thickBot="1">
      <c r="A3" s="250"/>
      <c r="B3" s="250"/>
      <c r="C3" s="250"/>
      <c r="D3" s="250"/>
      <c r="E3" s="250"/>
      <c r="F3" s="250"/>
      <c r="G3" s="250"/>
      <c r="H3" s="251"/>
      <c r="I3" s="250"/>
      <c r="J3" s="247"/>
    </row>
    <row r="4" spans="1:12" ht="13.5">
      <c r="A4" s="252"/>
      <c r="B4" s="1347">
        <v>2015</v>
      </c>
      <c r="C4" s="1354"/>
      <c r="D4" s="253"/>
      <c r="E4" s="1347">
        <v>2016</v>
      </c>
      <c r="F4" s="1348"/>
      <c r="G4" s="253"/>
      <c r="H4" s="1347">
        <v>2017</v>
      </c>
      <c r="I4" s="1348"/>
      <c r="J4" s="247"/>
    </row>
    <row r="5" spans="1:12" s="256" customFormat="1" ht="15">
      <c r="A5" s="254" t="s">
        <v>767</v>
      </c>
      <c r="B5" s="255" t="s">
        <v>768</v>
      </c>
      <c r="C5" s="255" t="s">
        <v>20</v>
      </c>
      <c r="D5" s="255"/>
      <c r="E5" s="255" t="s">
        <v>768</v>
      </c>
      <c r="F5" s="255" t="s">
        <v>20</v>
      </c>
      <c r="G5" s="255"/>
      <c r="H5" s="255" t="s">
        <v>768</v>
      </c>
      <c r="I5" s="255" t="s">
        <v>20</v>
      </c>
      <c r="J5" s="250"/>
    </row>
    <row r="6" spans="1:12" ht="15.6" customHeight="1">
      <c r="A6" s="257" t="s">
        <v>769</v>
      </c>
      <c r="B6" s="251">
        <v>415</v>
      </c>
      <c r="C6" s="258">
        <v>9005.06</v>
      </c>
      <c r="D6" s="259"/>
      <c r="E6" s="251">
        <v>589</v>
      </c>
      <c r="F6" s="258">
        <v>13566.72</v>
      </c>
      <c r="H6" s="251">
        <v>2226</v>
      </c>
      <c r="I6" s="258">
        <v>48940.25</v>
      </c>
      <c r="J6" s="247"/>
      <c r="K6" s="247"/>
      <c r="L6" s="247"/>
    </row>
    <row r="7" spans="1:12" ht="15.6" customHeight="1">
      <c r="A7" s="260" t="s">
        <v>770</v>
      </c>
      <c r="B7" s="251">
        <v>148</v>
      </c>
      <c r="C7" s="261">
        <v>3529</v>
      </c>
      <c r="D7" s="251"/>
      <c r="E7" s="251">
        <v>182</v>
      </c>
      <c r="F7" s="261">
        <v>4422.12</v>
      </c>
      <c r="H7" s="251">
        <v>646</v>
      </c>
      <c r="I7" s="261">
        <v>13398.64</v>
      </c>
      <c r="J7" s="247"/>
      <c r="K7" s="247"/>
      <c r="L7" s="247"/>
    </row>
    <row r="8" spans="1:12" ht="15.6" customHeight="1">
      <c r="A8" s="288" t="s">
        <v>771</v>
      </c>
      <c r="B8" s="251">
        <v>1098</v>
      </c>
      <c r="C8" s="261">
        <v>37791.019999999997</v>
      </c>
      <c r="D8" s="251"/>
      <c r="E8" s="251">
        <v>1097</v>
      </c>
      <c r="F8" s="261">
        <v>39819.230000000003</v>
      </c>
      <c r="H8" s="251">
        <v>3601</v>
      </c>
      <c r="I8" s="261">
        <v>87143.97</v>
      </c>
      <c r="J8" s="247"/>
      <c r="K8" s="247"/>
      <c r="L8" s="247"/>
    </row>
    <row r="9" spans="1:12" ht="15.6" customHeight="1">
      <c r="A9" s="260" t="s">
        <v>772</v>
      </c>
      <c r="B9" s="372">
        <v>448</v>
      </c>
      <c r="C9" s="261">
        <v>12310</v>
      </c>
      <c r="D9" s="251"/>
      <c r="E9" s="372">
        <v>446</v>
      </c>
      <c r="F9" s="261">
        <v>14867</v>
      </c>
      <c r="H9" s="372">
        <v>1808</v>
      </c>
      <c r="I9" s="261">
        <v>43610.400000000001</v>
      </c>
      <c r="J9" s="247"/>
      <c r="K9" s="247"/>
      <c r="L9" s="247"/>
    </row>
    <row r="10" spans="1:12" ht="15.6" customHeight="1">
      <c r="A10" s="260" t="s">
        <v>773</v>
      </c>
      <c r="B10" s="372">
        <v>613</v>
      </c>
      <c r="C10" s="261">
        <v>16124</v>
      </c>
      <c r="D10" s="251"/>
      <c r="E10" s="372">
        <v>688</v>
      </c>
      <c r="F10" s="261">
        <v>17674.23</v>
      </c>
      <c r="H10" s="372">
        <v>2105</v>
      </c>
      <c r="I10" s="261">
        <v>45028.27</v>
      </c>
      <c r="J10" s="247"/>
      <c r="K10" s="247"/>
      <c r="L10" s="247"/>
    </row>
    <row r="11" spans="1:12" ht="15.6" customHeight="1">
      <c r="A11" s="260" t="s">
        <v>774</v>
      </c>
      <c r="B11" s="251">
        <v>347</v>
      </c>
      <c r="C11" s="261">
        <v>10689.69</v>
      </c>
      <c r="D11" s="251"/>
      <c r="E11" s="251">
        <v>368</v>
      </c>
      <c r="F11" s="261">
        <v>15366</v>
      </c>
      <c r="H11" s="251">
        <v>1230</v>
      </c>
      <c r="I11" s="261">
        <v>28944.14</v>
      </c>
      <c r="J11" s="247"/>
      <c r="K11" s="247"/>
      <c r="L11" s="247"/>
    </row>
    <row r="12" spans="1:12" ht="15.6" customHeight="1">
      <c r="A12" s="260" t="s">
        <v>775</v>
      </c>
      <c r="B12" s="251">
        <v>669</v>
      </c>
      <c r="C12" s="261">
        <v>18463.04</v>
      </c>
      <c r="D12" s="251"/>
      <c r="E12" s="251">
        <v>700</v>
      </c>
      <c r="F12" s="261">
        <v>18800.18</v>
      </c>
      <c r="H12" s="251">
        <v>3077</v>
      </c>
      <c r="I12" s="261">
        <v>68659.360000000001</v>
      </c>
      <c r="J12" s="247"/>
      <c r="K12" s="247"/>
      <c r="L12" s="247"/>
    </row>
    <row r="13" spans="1:12" ht="15.6" customHeight="1">
      <c r="A13" s="949" t="s">
        <v>1042</v>
      </c>
      <c r="B13" s="251">
        <v>276</v>
      </c>
      <c r="C13" s="261">
        <v>7711.93</v>
      </c>
      <c r="D13" s="251"/>
      <c r="E13" s="251">
        <v>7</v>
      </c>
      <c r="F13" s="261">
        <v>200</v>
      </c>
      <c r="H13" s="251">
        <v>2</v>
      </c>
      <c r="I13" s="261">
        <v>70</v>
      </c>
      <c r="J13" s="247"/>
      <c r="K13" s="247"/>
      <c r="L13" s="247"/>
    </row>
    <row r="14" spans="1:12" ht="15.6" customHeight="1">
      <c r="A14" s="962" t="s">
        <v>1043</v>
      </c>
      <c r="B14" s="251">
        <v>201</v>
      </c>
      <c r="C14" s="261">
        <v>4055</v>
      </c>
      <c r="D14" s="251"/>
      <c r="E14" s="251">
        <v>6</v>
      </c>
      <c r="F14" s="261">
        <v>165</v>
      </c>
      <c r="H14" s="251">
        <v>1</v>
      </c>
      <c r="I14" s="261">
        <v>20</v>
      </c>
      <c r="J14" s="247"/>
      <c r="K14" s="247"/>
      <c r="L14" s="247"/>
    </row>
    <row r="15" spans="1:12" ht="15.6" customHeight="1">
      <c r="A15" s="260" t="s">
        <v>776</v>
      </c>
      <c r="B15" s="251">
        <v>428</v>
      </c>
      <c r="C15" s="261">
        <v>12645</v>
      </c>
      <c r="D15" s="251"/>
      <c r="E15" s="251">
        <v>609</v>
      </c>
      <c r="F15" s="261">
        <v>17324.86</v>
      </c>
      <c r="H15" s="251">
        <v>2458</v>
      </c>
      <c r="I15" s="261">
        <v>49534.14</v>
      </c>
      <c r="J15" s="247"/>
      <c r="K15" s="247"/>
      <c r="L15" s="247"/>
    </row>
    <row r="16" spans="1:12" ht="15.6" customHeight="1">
      <c r="A16" s="260" t="s">
        <v>777</v>
      </c>
      <c r="B16" s="251">
        <v>1206</v>
      </c>
      <c r="C16" s="261">
        <v>37858.31</v>
      </c>
      <c r="D16" s="251"/>
      <c r="E16" s="251">
        <v>1261</v>
      </c>
      <c r="F16" s="261">
        <v>39013.89</v>
      </c>
      <c r="H16" s="251">
        <v>3164</v>
      </c>
      <c r="I16" s="261">
        <v>83670.25</v>
      </c>
      <c r="J16" s="247"/>
      <c r="K16" s="247"/>
      <c r="L16" s="247"/>
    </row>
    <row r="17" spans="1:12" ht="15.6" customHeight="1">
      <c r="A17" s="949" t="s">
        <v>1044</v>
      </c>
      <c r="B17" s="251">
        <v>275</v>
      </c>
      <c r="C17" s="261">
        <v>6069.63</v>
      </c>
      <c r="D17" s="251"/>
      <c r="E17" s="251">
        <v>5</v>
      </c>
      <c r="F17" s="261">
        <v>124</v>
      </c>
      <c r="H17" s="251">
        <v>3</v>
      </c>
      <c r="I17" s="261">
        <v>120</v>
      </c>
      <c r="J17" s="247"/>
      <c r="K17" s="247"/>
      <c r="L17" s="247"/>
    </row>
    <row r="18" spans="1:12" ht="15.6" customHeight="1">
      <c r="A18" s="288" t="s">
        <v>851</v>
      </c>
      <c r="B18" s="251">
        <v>605</v>
      </c>
      <c r="C18" s="261">
        <v>13895.37</v>
      </c>
      <c r="D18" s="251"/>
      <c r="E18" s="251">
        <v>637</v>
      </c>
      <c r="F18" s="261">
        <v>15130.24</v>
      </c>
      <c r="H18" s="251">
        <v>1942</v>
      </c>
      <c r="I18" s="261">
        <v>36736.89</v>
      </c>
      <c r="J18" s="247"/>
      <c r="K18" s="247"/>
      <c r="L18" s="247"/>
    </row>
    <row r="19" spans="1:12" ht="15.6" customHeight="1">
      <c r="A19" s="963" t="s">
        <v>1045</v>
      </c>
      <c r="B19" s="251">
        <v>326</v>
      </c>
      <c r="C19" s="261">
        <v>8067</v>
      </c>
      <c r="D19" s="251"/>
      <c r="E19" s="251">
        <v>7</v>
      </c>
      <c r="F19" s="261">
        <v>252</v>
      </c>
      <c r="H19" s="251">
        <v>7</v>
      </c>
      <c r="I19" s="261">
        <v>82</v>
      </c>
      <c r="J19" s="247"/>
      <c r="K19" s="247"/>
      <c r="L19" s="247"/>
    </row>
    <row r="20" spans="1:12" ht="15.6" customHeight="1">
      <c r="A20" s="949" t="s">
        <v>1046</v>
      </c>
      <c r="B20" s="251">
        <v>277</v>
      </c>
      <c r="C20" s="261">
        <v>7033.47</v>
      </c>
      <c r="D20" s="251"/>
      <c r="E20" s="251"/>
      <c r="F20" s="261"/>
      <c r="H20" s="251">
        <v>1</v>
      </c>
      <c r="I20" s="261">
        <v>50</v>
      </c>
      <c r="J20" s="247"/>
      <c r="K20" s="247"/>
      <c r="L20" s="247"/>
    </row>
    <row r="21" spans="1:12" s="265" customFormat="1" ht="15.6" customHeight="1">
      <c r="A21" s="262" t="s">
        <v>778</v>
      </c>
      <c r="B21" s="264">
        <v>497</v>
      </c>
      <c r="C21" s="261">
        <v>19274.23</v>
      </c>
      <c r="D21" s="264"/>
      <c r="E21" s="264">
        <v>541</v>
      </c>
      <c r="F21" s="261">
        <v>31980.25</v>
      </c>
      <c r="H21" s="264">
        <v>1334</v>
      </c>
      <c r="I21" s="261">
        <v>43953.33</v>
      </c>
      <c r="J21" s="247"/>
      <c r="K21" s="247"/>
      <c r="L21" s="247"/>
    </row>
    <row r="22" spans="1:12" ht="15.6" customHeight="1">
      <c r="A22" s="1317" t="s">
        <v>1199</v>
      </c>
      <c r="B22" s="266">
        <v>358</v>
      </c>
      <c r="C22" s="261">
        <v>7628</v>
      </c>
      <c r="D22" s="261"/>
      <c r="E22" s="266">
        <v>323</v>
      </c>
      <c r="F22" s="261">
        <v>7442</v>
      </c>
      <c r="G22" s="267"/>
      <c r="H22" s="266">
        <v>20</v>
      </c>
      <c r="I22" s="261">
        <v>304</v>
      </c>
      <c r="J22" s="247"/>
      <c r="K22" s="247"/>
      <c r="L22" s="247"/>
    </row>
    <row r="23" spans="1:12" ht="15.6" customHeight="1">
      <c r="A23" s="949" t="s">
        <v>1047</v>
      </c>
      <c r="B23" s="261">
        <v>218</v>
      </c>
      <c r="C23" s="261">
        <v>5561</v>
      </c>
      <c r="D23" s="261"/>
      <c r="E23" s="261">
        <v>6</v>
      </c>
      <c r="F23" s="261">
        <v>220</v>
      </c>
      <c r="G23" s="267"/>
      <c r="H23" s="261">
        <v>1</v>
      </c>
      <c r="I23" s="261">
        <v>25</v>
      </c>
      <c r="J23" s="247"/>
      <c r="K23" s="247"/>
      <c r="L23" s="247"/>
    </row>
    <row r="24" spans="1:12" ht="15.6" customHeight="1">
      <c r="A24" s="260" t="s">
        <v>779</v>
      </c>
      <c r="B24" s="266">
        <v>640</v>
      </c>
      <c r="C24" s="261">
        <v>17469.91</v>
      </c>
      <c r="D24" s="261"/>
      <c r="E24" s="266">
        <v>678</v>
      </c>
      <c r="F24" s="261">
        <v>18473.599999999999</v>
      </c>
      <c r="G24" s="267"/>
      <c r="H24" s="266">
        <v>2170</v>
      </c>
      <c r="I24" s="261">
        <v>46049.85</v>
      </c>
      <c r="J24" s="247"/>
      <c r="K24" s="247"/>
      <c r="L24" s="247"/>
    </row>
    <row r="25" spans="1:12" ht="15.6" customHeight="1">
      <c r="A25" s="949" t="s">
        <v>1048</v>
      </c>
      <c r="B25" s="261">
        <v>286</v>
      </c>
      <c r="C25" s="261">
        <v>10421.06</v>
      </c>
      <c r="D25" s="268"/>
      <c r="E25" s="261">
        <v>4</v>
      </c>
      <c r="F25" s="261">
        <v>170</v>
      </c>
      <c r="G25" s="267"/>
      <c r="H25" s="261">
        <v>4</v>
      </c>
      <c r="I25" s="261">
        <v>155</v>
      </c>
      <c r="J25" s="247"/>
      <c r="K25" s="247"/>
      <c r="L25" s="247"/>
    </row>
    <row r="26" spans="1:12" ht="15.6" customHeight="1">
      <c r="A26" s="260" t="s">
        <v>780</v>
      </c>
      <c r="B26" s="251">
        <v>474</v>
      </c>
      <c r="C26" s="261">
        <v>12311.48</v>
      </c>
      <c r="D26" s="268"/>
      <c r="E26" s="251">
        <v>471</v>
      </c>
      <c r="F26" s="261">
        <v>13318</v>
      </c>
      <c r="H26" s="251">
        <v>1600</v>
      </c>
      <c r="I26" s="261">
        <v>33485.279999999999</v>
      </c>
      <c r="J26" s="247"/>
      <c r="K26" s="247"/>
      <c r="L26" s="247"/>
    </row>
    <row r="27" spans="1:12" ht="15.6" customHeight="1">
      <c r="A27" s="260" t="s">
        <v>781</v>
      </c>
      <c r="B27" s="251">
        <v>455</v>
      </c>
      <c r="C27" s="261">
        <v>12813.87</v>
      </c>
      <c r="D27" s="268"/>
      <c r="E27" s="251">
        <v>465</v>
      </c>
      <c r="F27" s="261">
        <v>11605.89</v>
      </c>
      <c r="H27" s="251">
        <v>1902</v>
      </c>
      <c r="I27" s="261">
        <v>42383.28</v>
      </c>
      <c r="J27" s="247"/>
      <c r="K27" s="247"/>
      <c r="L27" s="247"/>
    </row>
    <row r="28" spans="1:12" ht="15.6" customHeight="1">
      <c r="A28" s="949" t="s">
        <v>1049</v>
      </c>
      <c r="B28" s="251">
        <v>175</v>
      </c>
      <c r="C28" s="261">
        <v>3636</v>
      </c>
      <c r="D28" s="268"/>
      <c r="E28" s="251">
        <v>10</v>
      </c>
      <c r="F28" s="261">
        <v>218</v>
      </c>
      <c r="H28" s="251">
        <v>5</v>
      </c>
      <c r="I28" s="261">
        <v>295</v>
      </c>
      <c r="J28" s="247"/>
      <c r="K28" s="247"/>
      <c r="L28" s="247"/>
    </row>
    <row r="29" spans="1:12" ht="15.6" customHeight="1">
      <c r="A29" s="260" t="s">
        <v>782</v>
      </c>
      <c r="B29" s="251">
        <v>650</v>
      </c>
      <c r="C29" s="261">
        <v>19915.96</v>
      </c>
      <c r="D29" s="268"/>
      <c r="E29" s="251">
        <v>601</v>
      </c>
      <c r="F29" s="261">
        <v>17964</v>
      </c>
      <c r="H29" s="251">
        <v>1804</v>
      </c>
      <c r="I29" s="261">
        <v>44190.239999999998</v>
      </c>
      <c r="J29" s="247"/>
      <c r="K29" s="247"/>
      <c r="L29" s="247"/>
    </row>
    <row r="30" spans="1:12" ht="15.6" customHeight="1">
      <c r="A30" s="288" t="s">
        <v>783</v>
      </c>
      <c r="B30" s="251">
        <v>785</v>
      </c>
      <c r="C30" s="261">
        <v>24836.99</v>
      </c>
      <c r="D30" s="268"/>
      <c r="E30" s="251">
        <v>789</v>
      </c>
      <c r="F30" s="261">
        <v>22894.55</v>
      </c>
      <c r="H30" s="251">
        <v>1635</v>
      </c>
      <c r="I30" s="261">
        <v>43001.86</v>
      </c>
      <c r="J30" s="247"/>
      <c r="K30" s="247"/>
      <c r="L30" s="247"/>
    </row>
    <row r="31" spans="1:12" ht="15.6" customHeight="1">
      <c r="A31" s="949" t="s">
        <v>1050</v>
      </c>
      <c r="B31" s="251">
        <v>284</v>
      </c>
      <c r="C31" s="261">
        <v>6282.09</v>
      </c>
      <c r="D31" s="268"/>
      <c r="E31" s="251">
        <v>7</v>
      </c>
      <c r="F31" s="261">
        <v>152</v>
      </c>
      <c r="H31" s="251">
        <v>2</v>
      </c>
      <c r="I31" s="261">
        <v>36</v>
      </c>
      <c r="J31" s="247"/>
      <c r="K31" s="247"/>
      <c r="L31" s="247"/>
    </row>
    <row r="32" spans="1:12" ht="13.5">
      <c r="A32" s="288" t="s">
        <v>949</v>
      </c>
      <c r="B32" s="264">
        <v>975</v>
      </c>
      <c r="C32" s="264">
        <v>586283.07999999996</v>
      </c>
      <c r="D32" s="270"/>
      <c r="E32" s="264">
        <v>1110</v>
      </c>
      <c r="F32" s="264">
        <v>712691</v>
      </c>
      <c r="G32" s="259"/>
      <c r="H32" s="264">
        <v>983</v>
      </c>
      <c r="I32" s="264">
        <v>648929</v>
      </c>
      <c r="J32" s="247"/>
    </row>
    <row r="33" spans="1:10" ht="13.5">
      <c r="A33" s="951" t="s">
        <v>1059</v>
      </c>
      <c r="B33" s="264"/>
      <c r="C33" s="264"/>
      <c r="D33" s="270"/>
      <c r="E33" s="264">
        <v>72</v>
      </c>
      <c r="F33" s="264">
        <v>1387</v>
      </c>
      <c r="G33" s="259"/>
      <c r="H33" s="264">
        <v>384</v>
      </c>
      <c r="I33" s="264">
        <v>5534.87</v>
      </c>
      <c r="J33" s="247"/>
    </row>
    <row r="34" spans="1:10" ht="13.5">
      <c r="A34" s="951" t="s">
        <v>1051</v>
      </c>
      <c r="B34" s="264"/>
      <c r="C34" s="264"/>
      <c r="D34" s="270"/>
      <c r="E34" s="264">
        <v>69</v>
      </c>
      <c r="F34" s="264">
        <v>2147</v>
      </c>
      <c r="G34" s="259"/>
      <c r="H34" s="264">
        <v>144</v>
      </c>
      <c r="I34" s="264">
        <v>3640.9300000000003</v>
      </c>
      <c r="J34" s="247"/>
    </row>
    <row r="35" spans="1:10" ht="13.5">
      <c r="A35" s="951" t="s">
        <v>1052</v>
      </c>
      <c r="B35" s="264"/>
      <c r="C35" s="264"/>
      <c r="D35" s="270"/>
      <c r="E35" s="264">
        <v>197</v>
      </c>
      <c r="F35" s="264">
        <v>4975</v>
      </c>
      <c r="G35" s="259"/>
      <c r="H35" s="264">
        <v>678</v>
      </c>
      <c r="I35" s="264">
        <v>13666.7</v>
      </c>
      <c r="J35" s="247"/>
    </row>
    <row r="36" spans="1:10" ht="13.5">
      <c r="A36" s="951" t="s">
        <v>1054</v>
      </c>
      <c r="B36" s="264"/>
      <c r="C36" s="264"/>
      <c r="D36" s="270"/>
      <c r="E36" s="264">
        <v>80</v>
      </c>
      <c r="F36" s="264">
        <v>1247</v>
      </c>
      <c r="G36" s="259"/>
      <c r="H36" s="264">
        <v>297</v>
      </c>
      <c r="I36" s="264">
        <v>3809</v>
      </c>
      <c r="J36" s="247"/>
    </row>
    <row r="37" spans="1:10" ht="13.5">
      <c r="A37" s="951" t="s">
        <v>1053</v>
      </c>
      <c r="B37" s="264"/>
      <c r="C37" s="264"/>
      <c r="D37" s="270"/>
      <c r="E37" s="264">
        <v>320</v>
      </c>
      <c r="F37" s="264">
        <v>8591.25</v>
      </c>
      <c r="G37" s="259"/>
      <c r="H37" s="264">
        <v>1149</v>
      </c>
      <c r="I37" s="264">
        <v>21960.7</v>
      </c>
      <c r="J37" s="247"/>
    </row>
    <row r="38" spans="1:10" ht="13.5">
      <c r="A38" s="951" t="s">
        <v>1055</v>
      </c>
      <c r="B38" s="264"/>
      <c r="C38" s="264"/>
      <c r="D38" s="270"/>
      <c r="E38" s="264">
        <v>239</v>
      </c>
      <c r="F38" s="264">
        <v>4318</v>
      </c>
      <c r="G38" s="259"/>
      <c r="H38" s="264">
        <v>953</v>
      </c>
      <c r="I38" s="264">
        <v>15759.09</v>
      </c>
      <c r="J38" s="247"/>
    </row>
    <row r="39" spans="1:10" ht="13.5">
      <c r="A39" s="951" t="s">
        <v>1056</v>
      </c>
      <c r="B39" s="264"/>
      <c r="C39" s="264"/>
      <c r="D39" s="270"/>
      <c r="E39" s="264">
        <v>77</v>
      </c>
      <c r="F39" s="264">
        <v>1045</v>
      </c>
      <c r="G39" s="259"/>
      <c r="H39" s="264">
        <v>136</v>
      </c>
      <c r="I39" s="264">
        <v>1481</v>
      </c>
      <c r="J39" s="247"/>
    </row>
    <row r="40" spans="1:10" ht="13.5">
      <c r="A40" s="951" t="s">
        <v>1057</v>
      </c>
      <c r="B40" s="264"/>
      <c r="C40" s="264"/>
      <c r="D40" s="270"/>
      <c r="E40" s="264">
        <v>196</v>
      </c>
      <c r="F40" s="264">
        <v>3715</v>
      </c>
      <c r="G40" s="259"/>
      <c r="H40" s="264">
        <v>1604</v>
      </c>
      <c r="I40" s="264">
        <v>31516.35</v>
      </c>
      <c r="J40" s="247"/>
    </row>
    <row r="41" spans="1:10" ht="13.5">
      <c r="A41" s="951" t="s">
        <v>1058</v>
      </c>
      <c r="B41" s="264"/>
      <c r="C41" s="264"/>
      <c r="D41" s="270"/>
      <c r="E41" s="264">
        <v>657</v>
      </c>
      <c r="F41" s="264">
        <v>19802.099999999999</v>
      </c>
      <c r="G41" s="259"/>
      <c r="H41" s="264">
        <v>2789</v>
      </c>
      <c r="I41" s="264">
        <v>72059.73</v>
      </c>
      <c r="J41" s="247"/>
    </row>
    <row r="42" spans="1:10" ht="13.5">
      <c r="A42" s="949"/>
      <c r="B42" s="264"/>
      <c r="C42" s="259"/>
      <c r="D42" s="270"/>
      <c r="E42" s="264"/>
      <c r="F42" s="259"/>
      <c r="G42" s="259"/>
      <c r="H42" s="264"/>
      <c r="I42" s="259"/>
      <c r="J42" s="247"/>
    </row>
    <row r="43" spans="1:10" ht="15" customHeight="1">
      <c r="A43" s="950" t="s">
        <v>17</v>
      </c>
      <c r="B43" s="271">
        <f>SUM($B$6:$B$32)</f>
        <v>13129</v>
      </c>
      <c r="C43" s="272">
        <f>SUM($C$6:$C$32)</f>
        <v>931681.19</v>
      </c>
      <c r="D43" s="273"/>
      <c r="E43" s="271">
        <f>SUM($E$6:$E$41)</f>
        <v>13514</v>
      </c>
      <c r="F43" s="272">
        <f>SUM($F$6:$F$41)</f>
        <v>1081082.1100000001</v>
      </c>
      <c r="G43" s="272"/>
      <c r="H43" s="271">
        <f>SUM($H$6:$H$41)</f>
        <v>41865</v>
      </c>
      <c r="I43" s="272">
        <f>SUM($I$6:$I$41)</f>
        <v>1578244.52</v>
      </c>
      <c r="J43" s="247"/>
    </row>
    <row r="44" spans="1:10" ht="9" customHeight="1">
      <c r="A44" s="269"/>
      <c r="B44" s="274"/>
      <c r="C44" s="275"/>
      <c r="D44" s="276"/>
      <c r="E44" s="274"/>
      <c r="F44" s="277"/>
      <c r="G44" s="277"/>
      <c r="H44" s="274"/>
      <c r="I44" s="274"/>
      <c r="J44" s="247"/>
    </row>
    <row r="45" spans="1:10" ht="15" customHeight="1">
      <c r="A45" s="263" t="s">
        <v>1</v>
      </c>
      <c r="B45" s="274"/>
      <c r="C45" s="276"/>
      <c r="D45" s="276"/>
      <c r="E45" s="274"/>
      <c r="F45" s="277"/>
      <c r="G45" s="277"/>
      <c r="H45" s="274"/>
      <c r="I45" s="277"/>
      <c r="J45" s="247"/>
    </row>
    <row r="46" spans="1:10" ht="27.75" customHeight="1">
      <c r="A46" s="1349" t="s">
        <v>784</v>
      </c>
      <c r="B46" s="1349"/>
      <c r="C46" s="1349"/>
      <c r="D46" s="1349"/>
      <c r="E46" s="1349"/>
      <c r="F46" s="1349"/>
      <c r="G46" s="1349"/>
      <c r="H46" s="1349"/>
      <c r="I46" s="1349"/>
      <c r="J46" s="247"/>
    </row>
    <row r="47" spans="1:10" ht="39.75" customHeight="1">
      <c r="A47" s="1350" t="s">
        <v>1073</v>
      </c>
      <c r="B47" s="1350"/>
      <c r="C47" s="1350"/>
      <c r="D47" s="1350"/>
      <c r="E47" s="1350"/>
      <c r="F47" s="1350"/>
      <c r="G47" s="1350"/>
      <c r="H47" s="1350"/>
      <c r="I47" s="1350"/>
      <c r="J47" s="247"/>
    </row>
    <row r="48" spans="1:10" ht="27.75" customHeight="1">
      <c r="A48" s="1350" t="s">
        <v>1035</v>
      </c>
      <c r="B48" s="1350"/>
      <c r="C48" s="1350"/>
      <c r="D48" s="1350"/>
      <c r="E48" s="1350"/>
      <c r="F48" s="1350"/>
      <c r="G48" s="1350"/>
      <c r="H48" s="1350"/>
      <c r="I48" s="1350"/>
      <c r="J48" s="247"/>
    </row>
    <row r="49" spans="1:10" ht="16.149999999999999" customHeight="1">
      <c r="A49" s="1351" t="s">
        <v>1178</v>
      </c>
      <c r="B49" s="1352"/>
      <c r="C49" s="1352"/>
      <c r="D49" s="1352"/>
      <c r="E49" s="1352"/>
      <c r="F49" s="1352"/>
      <c r="G49" s="1352"/>
      <c r="H49" s="1352"/>
      <c r="I49" s="1352"/>
      <c r="J49" s="247"/>
    </row>
    <row r="50" spans="1:10" ht="39.75" customHeight="1">
      <c r="A50" s="1353" t="s">
        <v>1205</v>
      </c>
      <c r="B50" s="1346"/>
      <c r="C50" s="1346"/>
      <c r="D50" s="1346"/>
      <c r="E50" s="1346"/>
      <c r="F50" s="1346"/>
      <c r="G50" s="1346"/>
      <c r="H50" s="1346"/>
      <c r="I50" s="1346"/>
      <c r="J50" s="247"/>
    </row>
    <row r="51" spans="1:10" ht="15.75" customHeight="1">
      <c r="A51" s="1346" t="s">
        <v>1060</v>
      </c>
      <c r="B51" s="1346"/>
      <c r="C51" s="1346"/>
      <c r="D51" s="1346"/>
      <c r="E51" s="1346"/>
      <c r="F51" s="1346"/>
      <c r="G51" s="1346"/>
      <c r="H51" s="1346"/>
      <c r="I51" s="1346"/>
    </row>
    <row r="52" spans="1:10" ht="13.5">
      <c r="A52" s="1346"/>
      <c r="B52" s="1346"/>
      <c r="C52" s="1346"/>
      <c r="D52" s="1346"/>
      <c r="E52" s="1346"/>
      <c r="F52" s="1346"/>
      <c r="G52" s="1346"/>
      <c r="H52" s="1346"/>
      <c r="I52" s="1346"/>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10">
    <mergeCell ref="A52:I52"/>
    <mergeCell ref="A51:I51"/>
    <mergeCell ref="E4:F4"/>
    <mergeCell ref="H4:I4"/>
    <mergeCell ref="A46:I46"/>
    <mergeCell ref="A47:I47"/>
    <mergeCell ref="A49:I49"/>
    <mergeCell ref="A50:I50"/>
    <mergeCell ref="A48:I48"/>
    <mergeCell ref="B4:C4"/>
  </mergeCells>
  <conditionalFormatting sqref="J6:L31">
    <cfRule type="cellIs" dxfId="3" priority="1" stopIfTrue="1" operator="equal">
      <formula>0</formula>
    </cfRule>
  </conditionalFormatting>
  <printOptions horizontalCentered="1"/>
  <pageMargins left="0.5" right="0.5" top="0.5" bottom="1" header="0.5" footer="0.5"/>
  <pageSetup scale="60" firstPageNumber="23" orientation="landscape" useFirstPageNumber="1" r:id="rId2"/>
  <headerFooter alignWithMargins="0"/>
  <ignoredErrors>
    <ignoredError sqref="D43 G4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2"/>
  <sheetViews>
    <sheetView zoomScaleNormal="100" workbookViewId="0"/>
  </sheetViews>
  <sheetFormatPr defaultColWidth="11.42578125" defaultRowHeight="15"/>
  <cols>
    <col min="1" max="1" width="36.28515625" style="149" bestFit="1" customWidth="1"/>
    <col min="2" max="3" width="11.42578125" style="149" customWidth="1"/>
    <col min="4" max="4" width="15.28515625" style="149" bestFit="1" customWidth="1"/>
    <col min="5" max="5" width="11.42578125" style="149" customWidth="1"/>
    <col min="6" max="6" width="14" style="149" bestFit="1" customWidth="1"/>
    <col min="7" max="16384" width="11.42578125" style="149"/>
  </cols>
  <sheetData>
    <row r="1" spans="1:6" ht="18">
      <c r="A1" s="856" t="s">
        <v>363</v>
      </c>
    </row>
    <row r="2" spans="1:6" ht="15.75">
      <c r="A2" s="150" t="s">
        <v>364</v>
      </c>
    </row>
    <row r="3" spans="1:6" ht="15.75" thickBot="1"/>
    <row r="4" spans="1:6" ht="15.75" thickTop="1">
      <c r="A4" s="152" t="s">
        <v>33</v>
      </c>
      <c r="B4" s="152"/>
      <c r="C4" s="152"/>
      <c r="D4" s="152" t="s">
        <v>20</v>
      </c>
      <c r="E4" s="151"/>
    </row>
    <row r="5" spans="1:6">
      <c r="A5" s="153">
        <v>2009</v>
      </c>
      <c r="B5" s="154"/>
      <c r="C5" s="154"/>
      <c r="D5" s="465">
        <v>648032537</v>
      </c>
      <c r="E5" s="155"/>
    </row>
    <row r="6" spans="1:6">
      <c r="A6" s="153">
        <v>2010</v>
      </c>
      <c r="B6" s="154"/>
      <c r="C6" s="154"/>
      <c r="D6" s="157">
        <v>806472760</v>
      </c>
      <c r="E6" s="155"/>
    </row>
    <row r="7" spans="1:6">
      <c r="A7" s="153">
        <v>2011</v>
      </c>
      <c r="B7" s="154"/>
      <c r="C7" s="154"/>
      <c r="D7" s="156">
        <v>822258802.83999991</v>
      </c>
      <c r="E7" s="155"/>
    </row>
    <row r="8" spans="1:6">
      <c r="A8" s="158">
        <v>2012</v>
      </c>
      <c r="B8" s="154"/>
      <c r="C8" s="154"/>
      <c r="D8" s="157">
        <v>859922839.54999995</v>
      </c>
      <c r="E8" s="155"/>
      <c r="F8" s="157"/>
    </row>
    <row r="9" spans="1:6">
      <c r="A9" s="158">
        <v>2013</v>
      </c>
      <c r="B9" s="154"/>
      <c r="C9" s="154"/>
      <c r="D9" s="157">
        <v>796728154.4000001</v>
      </c>
      <c r="E9" s="155"/>
    </row>
    <row r="10" spans="1:6">
      <c r="A10" s="158">
        <v>2014</v>
      </c>
      <c r="D10" s="157">
        <v>757490742.09000015</v>
      </c>
      <c r="E10" s="155"/>
    </row>
    <row r="11" spans="1:6">
      <c r="A11" s="158">
        <v>2015</v>
      </c>
      <c r="D11" s="157">
        <v>831906887.15999985</v>
      </c>
      <c r="E11" s="155"/>
    </row>
    <row r="12" spans="1:6">
      <c r="A12" s="158">
        <v>2016</v>
      </c>
      <c r="D12" s="159">
        <v>764948013.7700001</v>
      </c>
      <c r="E12" s="155"/>
    </row>
    <row r="13" spans="1:6">
      <c r="A13" s="158">
        <v>2017</v>
      </c>
      <c r="D13" s="159">
        <v>826960822.31000006</v>
      </c>
      <c r="E13" s="880">
        <f>D13/D12-1</f>
        <v>8.1068003869143368E-2</v>
      </c>
    </row>
    <row r="14" spans="1:6">
      <c r="A14" s="158">
        <v>2018</v>
      </c>
      <c r="D14" s="159">
        <v>861897138.17999983</v>
      </c>
      <c r="E14" s="968"/>
    </row>
    <row r="15" spans="1:6">
      <c r="A15" s="158">
        <v>2019</v>
      </c>
      <c r="D15" s="834">
        <f>1392005444.86-249262805.75-199351978.16</f>
        <v>943390660.94999993</v>
      </c>
      <c r="E15" s="968"/>
    </row>
    <row r="16" spans="1:6">
      <c r="D16" s="450"/>
      <c r="E16" s="829"/>
    </row>
    <row r="17" spans="1:4">
      <c r="A17" s="924" t="s">
        <v>1</v>
      </c>
      <c r="B17" s="940"/>
      <c r="C17" s="940"/>
      <c r="D17" s="940"/>
    </row>
    <row r="18" spans="1:4">
      <c r="A18" s="924" t="s">
        <v>365</v>
      </c>
      <c r="B18" s="924"/>
      <c r="C18" s="924"/>
      <c r="D18" s="924"/>
    </row>
    <row r="19" spans="1:4" ht="38.450000000000003" customHeight="1">
      <c r="A19" s="1355" t="s">
        <v>988</v>
      </c>
      <c r="B19" s="1323"/>
      <c r="C19" s="1323"/>
      <c r="D19" s="1323"/>
    </row>
    <row r="20" spans="1:4">
      <c r="A20" s="924"/>
      <c r="B20" s="924"/>
      <c r="C20" s="924"/>
      <c r="D20" s="924"/>
    </row>
    <row r="41" spans="1:4">
      <c r="A41" s="153"/>
      <c r="B41" s="154"/>
      <c r="C41" s="154"/>
      <c r="D41" s="160"/>
    </row>
    <row r="42" spans="1:4">
      <c r="A42" s="158"/>
      <c r="B42" s="154"/>
      <c r="C42" s="154"/>
      <c r="D42" s="161"/>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19:D19"/>
  </mergeCell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zoomScaleNormal="100" workbookViewId="0"/>
  </sheetViews>
  <sheetFormatPr defaultColWidth="9.140625" defaultRowHeight="12.75"/>
  <cols>
    <col min="1" max="1" width="27.85546875" style="46" customWidth="1"/>
    <col min="2" max="2" width="21.28515625" style="46" customWidth="1"/>
    <col min="3" max="3" width="3.140625" style="46" customWidth="1"/>
    <col min="4" max="4" width="12.5703125" style="46" customWidth="1"/>
    <col min="5" max="5" width="2.5703125" style="46" customWidth="1"/>
    <col min="6" max="6" width="15.5703125" style="46" bestFit="1" customWidth="1"/>
    <col min="7" max="7" width="2.5703125" style="46" customWidth="1"/>
    <col min="8" max="8" width="9.42578125" style="46" customWidth="1"/>
    <col min="9" max="9" width="2.5703125" style="46" customWidth="1"/>
    <col min="10" max="10" width="15.85546875" style="46" bestFit="1" customWidth="1"/>
    <col min="11" max="11" width="2.5703125" style="46" customWidth="1"/>
    <col min="12" max="12" width="9.42578125" style="46" bestFit="1" customWidth="1"/>
    <col min="13" max="16384" width="9.140625" style="46"/>
  </cols>
  <sheetData>
    <row r="1" spans="1:14" ht="18">
      <c r="A1" s="857" t="s">
        <v>34</v>
      </c>
      <c r="B1" s="44"/>
      <c r="C1" s="44"/>
      <c r="D1" s="45"/>
      <c r="E1" s="45"/>
      <c r="F1" s="44"/>
      <c r="G1" s="44"/>
      <c r="H1" s="45"/>
      <c r="I1" s="45"/>
      <c r="J1" s="44"/>
      <c r="K1" s="44"/>
      <c r="L1" s="45"/>
    </row>
    <row r="2" spans="1:14" ht="15.75">
      <c r="A2" s="42" t="s">
        <v>35</v>
      </c>
      <c r="B2" s="44"/>
      <c r="C2" s="44"/>
      <c r="D2" s="45"/>
      <c r="E2" s="45"/>
      <c r="F2" s="44"/>
      <c r="G2" s="44"/>
      <c r="H2" s="45"/>
      <c r="I2" s="45"/>
      <c r="J2" s="44"/>
      <c r="K2" s="44"/>
      <c r="L2" s="45"/>
    </row>
    <row r="3" spans="1:14">
      <c r="A3" s="375" t="s">
        <v>1074</v>
      </c>
      <c r="B3" s="48"/>
      <c r="C3" s="48"/>
      <c r="D3" s="49"/>
      <c r="E3" s="49"/>
      <c r="F3" s="48"/>
      <c r="G3" s="48"/>
      <c r="H3" s="49"/>
      <c r="I3" s="49"/>
      <c r="J3" s="48"/>
      <c r="K3" s="48"/>
      <c r="L3" s="49"/>
    </row>
    <row r="4" spans="1:14" ht="13.5" thickBot="1">
      <c r="A4" s="47"/>
      <c r="B4" s="48"/>
      <c r="C4" s="48"/>
      <c r="D4" s="49"/>
      <c r="E4" s="49"/>
      <c r="F4" s="48"/>
      <c r="G4" s="48"/>
      <c r="H4" s="49"/>
      <c r="I4" s="49"/>
      <c r="J4" s="48"/>
      <c r="K4" s="48"/>
      <c r="L4" s="49"/>
    </row>
    <row r="5" spans="1:14">
      <c r="A5" s="50" t="s">
        <v>36</v>
      </c>
      <c r="B5" s="1356" t="s">
        <v>1200</v>
      </c>
      <c r="C5" s="1357"/>
      <c r="D5" s="51" t="s">
        <v>37</v>
      </c>
      <c r="E5" s="52"/>
      <c r="F5" s="53" t="s">
        <v>38</v>
      </c>
      <c r="G5" s="53"/>
      <c r="H5" s="51" t="s">
        <v>37</v>
      </c>
      <c r="I5" s="51"/>
      <c r="J5" s="53" t="s">
        <v>39</v>
      </c>
      <c r="K5" s="53"/>
      <c r="L5" s="51" t="s">
        <v>37</v>
      </c>
    </row>
    <row r="6" spans="1:14">
      <c r="A6" s="54" t="s">
        <v>40</v>
      </c>
      <c r="B6" s="1363" t="s">
        <v>985</v>
      </c>
      <c r="C6" s="1364"/>
      <c r="D6" s="56" t="s">
        <v>17</v>
      </c>
      <c r="E6" s="57"/>
      <c r="F6" s="55" t="s">
        <v>22</v>
      </c>
      <c r="G6" s="55"/>
      <c r="H6" s="56" t="s">
        <v>17</v>
      </c>
      <c r="I6" s="56"/>
      <c r="J6" s="55" t="s">
        <v>41</v>
      </c>
      <c r="K6" s="55"/>
      <c r="L6" s="56" t="s">
        <v>17</v>
      </c>
    </row>
    <row r="7" spans="1:14">
      <c r="A7" s="58"/>
      <c r="B7" s="59"/>
      <c r="C7" s="59"/>
      <c r="D7" s="60"/>
      <c r="E7" s="60"/>
      <c r="F7" s="59"/>
      <c r="G7" s="59"/>
      <c r="H7" s="60"/>
      <c r="I7" s="60"/>
      <c r="J7" s="59"/>
      <c r="K7" s="59"/>
      <c r="L7" s="60"/>
    </row>
    <row r="8" spans="1:14">
      <c r="A8" s="61" t="s">
        <v>42</v>
      </c>
      <c r="B8" s="62">
        <v>43586</v>
      </c>
      <c r="C8" s="48"/>
      <c r="D8" s="63">
        <v>0.64474423833614403</v>
      </c>
      <c r="E8" s="63"/>
      <c r="F8" s="64">
        <v>0</v>
      </c>
      <c r="G8" s="65"/>
      <c r="H8" s="66">
        <v>0</v>
      </c>
      <c r="I8" s="66"/>
      <c r="J8" s="1261">
        <v>18818461</v>
      </c>
      <c r="K8" s="65"/>
      <c r="L8" s="66">
        <v>2.2014829288060301E-2</v>
      </c>
      <c r="M8" s="30"/>
      <c r="N8" s="341"/>
    </row>
    <row r="9" spans="1:14">
      <c r="A9" s="67" t="s">
        <v>43</v>
      </c>
      <c r="B9" s="62">
        <v>13852</v>
      </c>
      <c r="C9" s="48"/>
      <c r="D9" s="63">
        <v>0.20490518032010899</v>
      </c>
      <c r="E9" s="63"/>
      <c r="F9" s="68">
        <v>88567209.019999996</v>
      </c>
      <c r="G9" s="65"/>
      <c r="H9" s="66">
        <v>6.5287142475877304E-3</v>
      </c>
      <c r="I9" s="66"/>
      <c r="J9" s="68">
        <v>5322445</v>
      </c>
      <c r="K9" s="65"/>
      <c r="L9" s="66">
        <v>6.2264771848287897E-3</v>
      </c>
      <c r="M9" s="30"/>
      <c r="N9" s="341"/>
    </row>
    <row r="10" spans="1:14">
      <c r="A10" s="67" t="s">
        <v>44</v>
      </c>
      <c r="B10" s="62">
        <v>2738</v>
      </c>
      <c r="C10" s="48"/>
      <c r="D10" s="63">
        <v>4.0501760302949601E-2</v>
      </c>
      <c r="E10" s="63"/>
      <c r="F10" s="68">
        <v>98602447.329999998</v>
      </c>
      <c r="G10" s="69"/>
      <c r="H10" s="66">
        <v>7.2684598493447002E-3</v>
      </c>
      <c r="I10" s="66"/>
      <c r="J10" s="68">
        <v>5940031</v>
      </c>
      <c r="K10" s="69"/>
      <c r="L10" s="66">
        <v>6.9489618960225496E-3</v>
      </c>
      <c r="M10" s="30"/>
      <c r="N10" s="341"/>
    </row>
    <row r="11" spans="1:14">
      <c r="A11" s="67" t="s">
        <v>45</v>
      </c>
      <c r="B11" s="62">
        <v>2297</v>
      </c>
      <c r="C11" s="48"/>
      <c r="D11" s="63">
        <v>3.3978284666134097E-2</v>
      </c>
      <c r="E11" s="63"/>
      <c r="F11" s="68">
        <v>161768565</v>
      </c>
      <c r="G11" s="69"/>
      <c r="H11" s="66">
        <v>1.1924737685804499E-2</v>
      </c>
      <c r="I11" s="66"/>
      <c r="J11" s="68">
        <v>9709686</v>
      </c>
      <c r="K11" s="69"/>
      <c r="L11" s="66">
        <v>1.1358903351909E-2</v>
      </c>
      <c r="M11" s="30"/>
      <c r="N11" s="341"/>
    </row>
    <row r="12" spans="1:14">
      <c r="A12" s="67" t="s">
        <v>46</v>
      </c>
      <c r="B12" s="62">
        <v>3082</v>
      </c>
      <c r="C12" s="48"/>
      <c r="D12" s="63">
        <v>4.5590367148900898E-2</v>
      </c>
      <c r="E12" s="63"/>
      <c r="F12" s="68">
        <v>697708679.99000001</v>
      </c>
      <c r="G12" s="69"/>
      <c r="H12" s="66">
        <v>5.1431456970578202E-2</v>
      </c>
      <c r="I12" s="66"/>
      <c r="J12" s="68">
        <v>41868066</v>
      </c>
      <c r="K12" s="69"/>
      <c r="L12" s="70">
        <v>4.8979474230716503E-2</v>
      </c>
      <c r="M12" s="30"/>
      <c r="N12" s="341"/>
    </row>
    <row r="13" spans="1:14">
      <c r="A13" s="67" t="s">
        <v>47</v>
      </c>
      <c r="B13" s="62">
        <v>766</v>
      </c>
      <c r="C13" s="48"/>
      <c r="D13" s="63">
        <v>1.13310257092985E-2</v>
      </c>
      <c r="E13" s="63"/>
      <c r="F13" s="68">
        <v>537154025</v>
      </c>
      <c r="G13" s="69"/>
      <c r="H13" s="66">
        <v>3.9596202420409003E-2</v>
      </c>
      <c r="I13" s="66"/>
      <c r="J13" s="68">
        <v>32637323</v>
      </c>
      <c r="K13" s="69"/>
      <c r="L13" s="70">
        <v>3.81808636882838E-2</v>
      </c>
      <c r="M13" s="30"/>
      <c r="N13" s="341"/>
    </row>
    <row r="14" spans="1:14">
      <c r="A14" s="67" t="s">
        <v>48</v>
      </c>
      <c r="B14" s="62">
        <v>529</v>
      </c>
      <c r="C14" s="48"/>
      <c r="D14" s="63">
        <v>7.82521227182628E-3</v>
      </c>
      <c r="E14" s="63"/>
      <c r="F14" s="68">
        <v>749846523</v>
      </c>
      <c r="G14" s="69"/>
      <c r="H14" s="66">
        <v>5.5274787727687402E-2</v>
      </c>
      <c r="I14" s="66"/>
      <c r="J14" s="68">
        <v>48643753</v>
      </c>
      <c r="K14" s="69"/>
      <c r="L14" s="66">
        <v>5.6906030637976897E-2</v>
      </c>
      <c r="M14" s="30"/>
      <c r="N14" s="341"/>
    </row>
    <row r="15" spans="1:14">
      <c r="A15" s="67" t="s">
        <v>49</v>
      </c>
      <c r="B15" s="62">
        <v>575</v>
      </c>
      <c r="C15" s="48"/>
      <c r="D15" s="63">
        <v>8.5056655128546502E-3</v>
      </c>
      <c r="E15" s="63"/>
      <c r="F15" s="68">
        <v>2424765752</v>
      </c>
      <c r="G15" s="69"/>
      <c r="H15" s="66">
        <v>0.17874112651071999</v>
      </c>
      <c r="I15" s="66"/>
      <c r="J15" s="68">
        <v>145711991</v>
      </c>
      <c r="K15" s="69"/>
      <c r="L15" s="66">
        <v>0.17046158063023201</v>
      </c>
      <c r="M15" s="30"/>
      <c r="N15" s="341"/>
    </row>
    <row r="16" spans="1:14">
      <c r="A16" s="67" t="s">
        <v>50</v>
      </c>
      <c r="B16" s="62">
        <v>177</v>
      </c>
      <c r="C16" s="48"/>
      <c r="D16" s="63">
        <v>2.6182657317830801E-3</v>
      </c>
      <c r="E16" s="63"/>
      <c r="F16" s="68">
        <v>9115691292</v>
      </c>
      <c r="G16" s="69"/>
      <c r="H16" s="66">
        <v>0.67196137569664804</v>
      </c>
      <c r="I16" s="66"/>
      <c r="J16" s="68">
        <v>564641826</v>
      </c>
      <c r="K16" s="69"/>
      <c r="L16" s="66">
        <v>0.66054782100877796</v>
      </c>
      <c r="M16" s="30"/>
      <c r="N16" s="341"/>
    </row>
    <row r="17" spans="1:12">
      <c r="A17" s="67"/>
      <c r="B17" s="48"/>
      <c r="C17" s="48"/>
      <c r="D17" s="71"/>
      <c r="E17" s="71"/>
      <c r="F17" s="48"/>
      <c r="G17" s="48"/>
      <c r="H17" s="71"/>
      <c r="I17" s="71"/>
      <c r="J17" s="48"/>
      <c r="K17" s="48"/>
      <c r="L17" s="71"/>
    </row>
    <row r="18" spans="1:12">
      <c r="A18" s="72" t="s">
        <v>51</v>
      </c>
      <c r="B18" s="73">
        <f>SUM(B8:B16)</f>
        <v>67602</v>
      </c>
      <c r="C18" s="74"/>
      <c r="D18" s="75">
        <f>SUM(D8:D16)</f>
        <v>1</v>
      </c>
      <c r="E18" s="75"/>
      <c r="F18" s="76">
        <f>SUM(F8:F16)</f>
        <v>13874104493.34</v>
      </c>
      <c r="G18" s="77"/>
      <c r="H18" s="75">
        <f>SUM(H8:H16)</f>
        <v>1.0227268611087796</v>
      </c>
      <c r="I18" s="75"/>
      <c r="J18" s="76">
        <f>SUM(J8:J16)</f>
        <v>873293582</v>
      </c>
      <c r="K18" s="77"/>
      <c r="L18" s="345">
        <f>SUM(L8:L16)</f>
        <v>1.0216249419168077</v>
      </c>
    </row>
    <row r="19" spans="1:12">
      <c r="A19" s="78"/>
      <c r="B19" s="79"/>
      <c r="C19" s="79"/>
      <c r="D19" s="80"/>
      <c r="E19" s="80"/>
      <c r="F19" s="81"/>
      <c r="G19" s="81"/>
      <c r="H19" s="81"/>
      <c r="I19" s="80"/>
      <c r="J19" s="81"/>
      <c r="K19" s="81"/>
      <c r="L19" s="80"/>
    </row>
    <row r="20" spans="1:12">
      <c r="A20" s="457" t="s">
        <v>52</v>
      </c>
      <c r="B20" s="62"/>
      <c r="C20" s="48"/>
      <c r="D20" s="71"/>
      <c r="E20" s="82"/>
      <c r="F20" s="62">
        <v>-308307973.33999997</v>
      </c>
      <c r="G20" s="48"/>
      <c r="H20" s="342">
        <v>-2.2726861108779198E-2</v>
      </c>
      <c r="I20" s="71"/>
      <c r="J20" s="62">
        <v>-18485182</v>
      </c>
      <c r="K20" s="48"/>
      <c r="L20" s="71">
        <v>-2.1624941916808499E-2</v>
      </c>
    </row>
    <row r="21" spans="1:12">
      <c r="A21" s="61"/>
      <c r="B21" s="48"/>
      <c r="C21" s="48"/>
      <c r="D21" s="82"/>
      <c r="E21" s="82"/>
      <c r="F21" s="69"/>
      <c r="G21" s="69"/>
      <c r="H21" s="69"/>
      <c r="I21" s="71"/>
      <c r="J21" s="48"/>
      <c r="K21" s="48"/>
      <c r="L21" s="71"/>
    </row>
    <row r="22" spans="1:12">
      <c r="A22" s="83" t="s">
        <v>53</v>
      </c>
      <c r="B22" s="84"/>
      <c r="C22" s="84"/>
      <c r="D22" s="85"/>
      <c r="E22" s="85"/>
      <c r="F22" s="88">
        <f>SUM(F18,F20)</f>
        <v>13565796520</v>
      </c>
      <c r="G22" s="86"/>
      <c r="H22" s="87">
        <f>SUM(H18,H20)</f>
        <v>1.0000000000000004</v>
      </c>
      <c r="I22" s="85"/>
      <c r="J22" s="88">
        <f>SUM(J18,J20)</f>
        <v>854808400</v>
      </c>
      <c r="K22" s="86"/>
      <c r="L22" s="87">
        <f>SUM(L18,L20)</f>
        <v>0.99999999999999922</v>
      </c>
    </row>
    <row r="23" spans="1:12">
      <c r="A23" s="477"/>
      <c r="B23" s="89"/>
      <c r="C23" s="89"/>
      <c r="D23" s="90"/>
      <c r="E23" s="90"/>
      <c r="F23" s="91"/>
      <c r="G23" s="91"/>
      <c r="H23" s="90"/>
      <c r="I23" s="90"/>
      <c r="J23" s="91"/>
      <c r="K23" s="91"/>
      <c r="L23" s="90"/>
    </row>
    <row r="24" spans="1:12" ht="13.15" customHeight="1">
      <c r="A24" s="78" t="s">
        <v>1</v>
      </c>
      <c r="B24" s="92"/>
      <c r="C24" s="92"/>
      <c r="D24" s="93"/>
      <c r="E24" s="93"/>
      <c r="F24" s="94"/>
      <c r="G24" s="94"/>
      <c r="H24" s="93"/>
      <c r="I24" s="93"/>
      <c r="J24" s="94"/>
      <c r="K24" s="94"/>
      <c r="L24" s="93"/>
    </row>
    <row r="25" spans="1:12" ht="26.45" customHeight="1">
      <c r="A25" s="1362" t="s">
        <v>986</v>
      </c>
      <c r="B25" s="1327"/>
      <c r="C25" s="1327"/>
      <c r="D25" s="1327"/>
      <c r="E25" s="1327"/>
      <c r="F25" s="1327"/>
      <c r="G25" s="1327"/>
      <c r="H25" s="1327"/>
      <c r="I25" s="1327"/>
      <c r="J25" s="1327"/>
      <c r="K25" s="1327"/>
      <c r="L25" s="1327"/>
    </row>
    <row r="26" spans="1:12" ht="13.15" customHeight="1">
      <c r="A26" s="536" t="s">
        <v>987</v>
      </c>
      <c r="B26" s="48"/>
      <c r="C26" s="48"/>
      <c r="D26" s="49"/>
      <c r="E26" s="49"/>
      <c r="F26" s="48"/>
      <c r="G26" s="48"/>
      <c r="H26" s="49"/>
      <c r="I26" s="49"/>
      <c r="J26" s="95"/>
      <c r="K26" s="95"/>
      <c r="L26" s="49"/>
    </row>
    <row r="27" spans="1:12" ht="13.15" customHeight="1">
      <c r="A27" s="47" t="s">
        <v>54</v>
      </c>
      <c r="B27" s="48"/>
      <c r="C27" s="48"/>
      <c r="D27" s="49"/>
      <c r="E27" s="49"/>
      <c r="F27" s="48"/>
      <c r="G27" s="48"/>
      <c r="H27" s="49"/>
      <c r="I27" s="49"/>
      <c r="J27" s="48"/>
      <c r="K27" s="48"/>
      <c r="L27" s="49"/>
    </row>
    <row r="28" spans="1:12" ht="13.15" customHeight="1">
      <c r="A28" s="47" t="s">
        <v>55</v>
      </c>
      <c r="B28" s="48"/>
      <c r="C28" s="48"/>
      <c r="D28" s="49"/>
      <c r="E28" s="49"/>
      <c r="F28" s="48"/>
      <c r="G28" s="48"/>
      <c r="H28" s="49"/>
      <c r="I28" s="49"/>
      <c r="J28" s="48"/>
      <c r="K28" s="48"/>
      <c r="L28" s="49"/>
    </row>
    <row r="29" spans="1:12" ht="39" customHeight="1">
      <c r="A29" s="1360" t="s">
        <v>1165</v>
      </c>
      <c r="B29" s="1327"/>
      <c r="C29" s="1327"/>
      <c r="D29" s="1327"/>
      <c r="E29" s="1327"/>
      <c r="F29" s="1327"/>
      <c r="G29" s="1327"/>
      <c r="H29" s="1327"/>
      <c r="I29" s="1327"/>
      <c r="J29" s="1327"/>
      <c r="K29" s="1327"/>
      <c r="L29" s="1327"/>
    </row>
    <row r="30" spans="1:12" ht="26.45" customHeight="1">
      <c r="A30" s="1358" t="s">
        <v>1075</v>
      </c>
      <c r="B30" s="1359"/>
      <c r="C30" s="1359"/>
      <c r="D30" s="1359"/>
      <c r="E30" s="1359"/>
      <c r="F30" s="1359"/>
      <c r="G30" s="1359"/>
      <c r="H30" s="1359"/>
      <c r="I30" s="1359"/>
      <c r="J30" s="1359"/>
      <c r="K30" s="1359"/>
      <c r="L30" s="1359"/>
    </row>
    <row r="31" spans="1:12" ht="26.45" customHeight="1">
      <c r="A31" s="1360"/>
      <c r="B31" s="1361"/>
      <c r="C31" s="1361"/>
      <c r="D31" s="1361"/>
      <c r="E31" s="1361"/>
      <c r="F31" s="1361"/>
      <c r="G31" s="1361"/>
      <c r="H31" s="1361"/>
      <c r="I31" s="1361"/>
      <c r="J31" s="1361"/>
      <c r="K31" s="1361"/>
      <c r="L31" s="1359"/>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6">
    <mergeCell ref="B5:C5"/>
    <mergeCell ref="A30:L30"/>
    <mergeCell ref="A31:L31"/>
    <mergeCell ref="A25:L25"/>
    <mergeCell ref="A29:L29"/>
    <mergeCell ref="B6:C6"/>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61"/>
  <sheetViews>
    <sheetView zoomScaleNormal="100" workbookViewId="0"/>
  </sheetViews>
  <sheetFormatPr defaultRowHeight="12.75"/>
  <cols>
    <col min="1" max="1" width="26.42578125" style="145" customWidth="1"/>
    <col min="2" max="2" width="68.42578125" style="145" customWidth="1"/>
    <col min="3" max="3" width="27.42578125" style="145" bestFit="1" customWidth="1"/>
    <col min="4" max="4" width="36" style="145" bestFit="1" customWidth="1"/>
    <col min="5" max="5" width="12.42578125" bestFit="1" customWidth="1"/>
    <col min="6" max="6" width="14.28515625" style="145" bestFit="1" customWidth="1"/>
    <col min="8" max="8" width="11.140625" bestFit="1" customWidth="1"/>
  </cols>
  <sheetData>
    <row r="1" spans="1:10" ht="18">
      <c r="A1" s="852" t="s">
        <v>56</v>
      </c>
      <c r="G1" s="22"/>
      <c r="H1" s="22"/>
      <c r="I1" s="22"/>
      <c r="J1" s="22"/>
    </row>
    <row r="2" spans="1:10" ht="15.75">
      <c r="A2" s="146" t="s">
        <v>1022</v>
      </c>
      <c r="G2" s="22"/>
      <c r="H2" s="22"/>
      <c r="I2" s="22"/>
      <c r="J2" s="22"/>
    </row>
    <row r="3" spans="1:10" ht="14.25">
      <c r="A3" s="343" t="s">
        <v>1076</v>
      </c>
      <c r="G3" s="22"/>
      <c r="H3" s="22"/>
      <c r="I3" s="22"/>
      <c r="J3" s="22"/>
    </row>
    <row r="4" spans="1:10" ht="13.5" thickBot="1">
      <c r="A4" s="147"/>
      <c r="B4" s="147"/>
      <c r="C4" s="147"/>
      <c r="D4" s="147"/>
      <c r="E4" s="148"/>
      <c r="F4" s="147"/>
      <c r="G4" s="22"/>
      <c r="H4" s="22"/>
      <c r="I4" s="22"/>
      <c r="J4" s="22"/>
    </row>
    <row r="5" spans="1:10" ht="27.75" customHeight="1" thickTop="1">
      <c r="A5" s="804" t="s">
        <v>301</v>
      </c>
      <c r="B5" s="804" t="s">
        <v>227</v>
      </c>
      <c r="C5" s="804" t="s">
        <v>228</v>
      </c>
      <c r="D5" s="804" t="s">
        <v>302</v>
      </c>
      <c r="E5" s="804" t="s">
        <v>303</v>
      </c>
      <c r="F5" s="804" t="s">
        <v>20</v>
      </c>
      <c r="G5" s="805"/>
      <c r="H5" s="805"/>
      <c r="I5" s="22"/>
      <c r="J5" s="22"/>
    </row>
    <row r="6" spans="1:10" ht="13.15" customHeight="1">
      <c r="A6" s="346"/>
      <c r="B6" s="346"/>
      <c r="C6" s="346"/>
      <c r="D6" s="346"/>
      <c r="E6" s="346"/>
      <c r="F6" s="346"/>
      <c r="G6" s="805"/>
      <c r="H6" s="805"/>
      <c r="I6" s="22"/>
      <c r="J6" s="22"/>
    </row>
    <row r="7" spans="1:10" ht="13.15" customHeight="1">
      <c r="A7" s="347" t="s">
        <v>229</v>
      </c>
      <c r="B7" s="347" t="s">
        <v>321</v>
      </c>
      <c r="C7" s="348" t="s">
        <v>230</v>
      </c>
      <c r="D7" s="347" t="s">
        <v>936</v>
      </c>
      <c r="E7" s="398">
        <v>4210</v>
      </c>
      <c r="F7" s="399">
        <v>15025343.260000002</v>
      </c>
      <c r="G7" s="398"/>
      <c r="H7" s="399"/>
      <c r="I7" s="806"/>
      <c r="J7" s="22"/>
    </row>
    <row r="8" spans="1:10" ht="13.15" customHeight="1">
      <c r="A8" s="347" t="s">
        <v>231</v>
      </c>
      <c r="B8" s="347" t="s">
        <v>232</v>
      </c>
      <c r="C8" s="348" t="s">
        <v>233</v>
      </c>
      <c r="D8" s="347" t="s">
        <v>936</v>
      </c>
      <c r="E8" s="398" t="s">
        <v>1201</v>
      </c>
      <c r="F8" s="398">
        <v>172898</v>
      </c>
      <c r="G8" s="398"/>
      <c r="H8" s="398"/>
      <c r="I8" s="806"/>
      <c r="J8" s="22"/>
    </row>
    <row r="9" spans="1:10" ht="13.15" customHeight="1">
      <c r="A9" s="347" t="s">
        <v>234</v>
      </c>
      <c r="B9" s="347" t="s">
        <v>235</v>
      </c>
      <c r="C9" s="348" t="s">
        <v>236</v>
      </c>
      <c r="D9" s="347" t="s">
        <v>304</v>
      </c>
      <c r="E9" s="398">
        <v>131</v>
      </c>
      <c r="F9" s="398">
        <v>244172</v>
      </c>
      <c r="G9" s="398"/>
      <c r="H9" s="398"/>
      <c r="I9" s="806"/>
      <c r="J9" s="22"/>
    </row>
    <row r="10" spans="1:10" ht="13.15" customHeight="1">
      <c r="A10" s="347" t="s">
        <v>237</v>
      </c>
      <c r="B10" s="347" t="s">
        <v>238</v>
      </c>
      <c r="C10" s="348" t="s">
        <v>239</v>
      </c>
      <c r="D10" s="347" t="s">
        <v>936</v>
      </c>
      <c r="E10" s="398">
        <v>0</v>
      </c>
      <c r="F10" s="398">
        <v>0</v>
      </c>
      <c r="G10" s="398"/>
      <c r="H10" s="398"/>
      <c r="I10" s="806"/>
      <c r="J10" s="22"/>
    </row>
    <row r="11" spans="1:10" ht="13.15" customHeight="1">
      <c r="A11" s="807" t="s">
        <v>240</v>
      </c>
      <c r="B11" s="807" t="s">
        <v>241</v>
      </c>
      <c r="C11" s="808" t="s">
        <v>242</v>
      </c>
      <c r="D11" s="807" t="s">
        <v>304</v>
      </c>
      <c r="E11" s="812">
        <v>78</v>
      </c>
      <c r="F11" s="809">
        <v>140096.79999999999</v>
      </c>
      <c r="G11" s="810"/>
      <c r="H11" s="811"/>
      <c r="I11" s="806"/>
      <c r="J11" s="22"/>
    </row>
    <row r="12" spans="1:10" ht="13.15" customHeight="1">
      <c r="A12" s="347"/>
      <c r="B12" s="347"/>
      <c r="C12" s="348"/>
      <c r="D12" s="347"/>
      <c r="E12" s="398"/>
      <c r="F12" s="349"/>
      <c r="G12" s="398"/>
      <c r="H12" s="349"/>
      <c r="I12" s="22"/>
      <c r="J12" s="22"/>
    </row>
    <row r="13" spans="1:10" ht="25.5">
      <c r="A13" s="350" t="s">
        <v>243</v>
      </c>
      <c r="B13" s="347" t="s">
        <v>244</v>
      </c>
      <c r="C13" s="348" t="s">
        <v>245</v>
      </c>
      <c r="D13" s="347" t="s">
        <v>304</v>
      </c>
      <c r="E13" s="398">
        <v>43</v>
      </c>
      <c r="F13" s="398">
        <v>28466</v>
      </c>
      <c r="G13" s="398"/>
      <c r="H13" s="398"/>
      <c r="I13" s="806"/>
      <c r="J13" s="22"/>
    </row>
    <row r="14" spans="1:10" ht="13.15" customHeight="1">
      <c r="A14" s="347" t="s">
        <v>246</v>
      </c>
      <c r="B14" s="347" t="s">
        <v>247</v>
      </c>
      <c r="C14" s="348" t="s">
        <v>248</v>
      </c>
      <c r="D14" s="347" t="s">
        <v>936</v>
      </c>
      <c r="E14" s="398">
        <v>9</v>
      </c>
      <c r="F14" s="398">
        <v>1258321</v>
      </c>
      <c r="G14" s="398"/>
      <c r="H14" s="398"/>
      <c r="I14" s="806"/>
      <c r="J14" s="22"/>
    </row>
    <row r="15" spans="1:10" ht="13.15" customHeight="1">
      <c r="A15" s="347" t="s">
        <v>249</v>
      </c>
      <c r="B15" s="347" t="s">
        <v>250</v>
      </c>
      <c r="C15" s="348" t="s">
        <v>251</v>
      </c>
      <c r="D15" s="347" t="s">
        <v>304</v>
      </c>
      <c r="E15" s="398">
        <v>16</v>
      </c>
      <c r="F15" s="398">
        <v>16146142</v>
      </c>
      <c r="G15" s="398"/>
      <c r="H15" s="398"/>
      <c r="I15" s="806"/>
      <c r="J15" s="22"/>
    </row>
    <row r="16" spans="1:10" ht="13.15" customHeight="1">
      <c r="A16" s="347" t="s">
        <v>252</v>
      </c>
      <c r="B16" s="347" t="s">
        <v>253</v>
      </c>
      <c r="C16" s="348" t="s">
        <v>251</v>
      </c>
      <c r="D16" s="347" t="s">
        <v>304</v>
      </c>
      <c r="E16" s="398">
        <v>113</v>
      </c>
      <c r="F16" s="398">
        <v>182170.6</v>
      </c>
      <c r="G16" s="398"/>
      <c r="H16" s="398"/>
      <c r="I16" s="806"/>
      <c r="J16" s="22"/>
    </row>
    <row r="17" spans="1:10" ht="13.15" customHeight="1">
      <c r="A17" s="807" t="s">
        <v>254</v>
      </c>
      <c r="B17" s="807" t="s">
        <v>255</v>
      </c>
      <c r="C17" s="808" t="s">
        <v>256</v>
      </c>
      <c r="D17" s="807" t="s">
        <v>304</v>
      </c>
      <c r="E17" s="812">
        <v>0</v>
      </c>
      <c r="F17" s="809">
        <v>0</v>
      </c>
      <c r="G17" s="810"/>
      <c r="H17" s="811"/>
      <c r="I17" s="806"/>
      <c r="J17" s="22"/>
    </row>
    <row r="18" spans="1:10" ht="13.15" customHeight="1">
      <c r="A18" s="347"/>
      <c r="B18" s="347"/>
      <c r="C18" s="348"/>
      <c r="D18" s="347"/>
      <c r="E18" s="853"/>
      <c r="F18" s="349"/>
      <c r="G18" s="400"/>
      <c r="H18" s="349"/>
      <c r="I18" s="22"/>
      <c r="J18" s="22"/>
    </row>
    <row r="19" spans="1:10" ht="13.15" customHeight="1">
      <c r="A19" s="347" t="s">
        <v>257</v>
      </c>
      <c r="B19" s="347" t="s">
        <v>322</v>
      </c>
      <c r="C19" s="348" t="s">
        <v>258</v>
      </c>
      <c r="D19" s="347" t="s">
        <v>936</v>
      </c>
      <c r="E19" s="398">
        <v>811</v>
      </c>
      <c r="F19" s="398">
        <v>76560799.300000012</v>
      </c>
      <c r="G19" s="398"/>
      <c r="H19" s="398"/>
      <c r="I19" s="806"/>
      <c r="J19" s="22"/>
    </row>
    <row r="20" spans="1:10" ht="13.15" customHeight="1">
      <c r="A20" s="347" t="s">
        <v>259</v>
      </c>
      <c r="B20" s="347" t="s">
        <v>260</v>
      </c>
      <c r="C20" s="348" t="s">
        <v>258</v>
      </c>
      <c r="D20" s="347" t="s">
        <v>304</v>
      </c>
      <c r="E20" s="398">
        <v>0</v>
      </c>
      <c r="F20" s="398">
        <v>0</v>
      </c>
      <c r="G20" s="398"/>
      <c r="H20" s="398"/>
      <c r="I20" s="806"/>
      <c r="J20" s="22"/>
    </row>
    <row r="21" spans="1:10" ht="13.15" customHeight="1">
      <c r="A21" s="347" t="s">
        <v>261</v>
      </c>
      <c r="B21" s="347" t="s">
        <v>262</v>
      </c>
      <c r="C21" s="348" t="s">
        <v>263</v>
      </c>
      <c r="D21" s="347" t="s">
        <v>304</v>
      </c>
      <c r="E21" s="398">
        <v>364</v>
      </c>
      <c r="F21" s="398">
        <v>1101781.3499999999</v>
      </c>
      <c r="G21" s="398"/>
      <c r="H21" s="398"/>
      <c r="I21" s="806"/>
      <c r="J21" s="22"/>
    </row>
    <row r="22" spans="1:10" ht="13.15" customHeight="1">
      <c r="A22" s="347" t="s">
        <v>264</v>
      </c>
      <c r="B22" s="347" t="s">
        <v>265</v>
      </c>
      <c r="C22" s="348" t="s">
        <v>266</v>
      </c>
      <c r="D22" s="347" t="s">
        <v>936</v>
      </c>
      <c r="E22" s="398">
        <v>0</v>
      </c>
      <c r="F22" s="398">
        <v>0</v>
      </c>
      <c r="G22" s="401"/>
      <c r="H22" s="401"/>
      <c r="I22" s="806"/>
      <c r="J22" s="22"/>
    </row>
    <row r="23" spans="1:10" ht="13.15" customHeight="1">
      <c r="A23" s="807" t="s">
        <v>267</v>
      </c>
      <c r="B23" s="807" t="s">
        <v>268</v>
      </c>
      <c r="C23" s="808" t="s">
        <v>274</v>
      </c>
      <c r="D23" s="807" t="s">
        <v>304</v>
      </c>
      <c r="E23" s="812">
        <v>110</v>
      </c>
      <c r="F23" s="813">
        <v>1501855.4</v>
      </c>
      <c r="G23" s="810"/>
      <c r="H23" s="814"/>
      <c r="I23" s="806"/>
      <c r="J23" s="22"/>
    </row>
    <row r="24" spans="1:10" ht="13.15" customHeight="1">
      <c r="A24" s="347"/>
      <c r="B24" s="347"/>
      <c r="C24" s="348"/>
      <c r="D24" s="347"/>
      <c r="E24" s="398"/>
      <c r="F24" s="815"/>
      <c r="G24" s="398"/>
      <c r="H24" s="349"/>
      <c r="I24" s="22"/>
      <c r="J24" s="22"/>
    </row>
    <row r="25" spans="1:10" ht="13.15" customHeight="1">
      <c r="A25" s="347" t="s">
        <v>269</v>
      </c>
      <c r="B25" s="347" t="s">
        <v>270</v>
      </c>
      <c r="C25" s="348" t="s">
        <v>271</v>
      </c>
      <c r="D25" s="347" t="s">
        <v>305</v>
      </c>
      <c r="E25" s="398">
        <v>321</v>
      </c>
      <c r="F25" s="398">
        <v>656876</v>
      </c>
      <c r="G25" s="398"/>
      <c r="H25" s="398"/>
      <c r="I25" s="806"/>
      <c r="J25" s="22"/>
    </row>
    <row r="26" spans="1:10" ht="13.15" customHeight="1">
      <c r="A26" s="347" t="s">
        <v>272</v>
      </c>
      <c r="B26" s="347" t="s">
        <v>273</v>
      </c>
      <c r="C26" s="348" t="s">
        <v>274</v>
      </c>
      <c r="D26" s="347" t="s">
        <v>305</v>
      </c>
      <c r="E26" s="398">
        <v>272</v>
      </c>
      <c r="F26" s="398">
        <v>3184602.73</v>
      </c>
      <c r="G26" s="398"/>
      <c r="H26" s="398"/>
      <c r="I26" s="806"/>
      <c r="J26" s="22"/>
    </row>
    <row r="27" spans="1:10" ht="13.15" customHeight="1">
      <c r="A27" s="347" t="s">
        <v>275</v>
      </c>
      <c r="B27" s="347" t="s">
        <v>276</v>
      </c>
      <c r="C27" s="348" t="s">
        <v>274</v>
      </c>
      <c r="D27" s="347" t="s">
        <v>304</v>
      </c>
      <c r="E27" s="398">
        <v>42</v>
      </c>
      <c r="F27" s="398">
        <v>102660</v>
      </c>
      <c r="G27" s="398"/>
      <c r="H27" s="398"/>
      <c r="I27" s="806"/>
      <c r="J27" s="22"/>
    </row>
    <row r="28" spans="1:10" ht="26.45" customHeight="1">
      <c r="A28" s="350" t="s">
        <v>277</v>
      </c>
      <c r="B28" s="347" t="s">
        <v>278</v>
      </c>
      <c r="C28" s="348" t="s">
        <v>274</v>
      </c>
      <c r="D28" s="347" t="s">
        <v>304</v>
      </c>
      <c r="E28" s="398">
        <v>0</v>
      </c>
      <c r="F28" s="398">
        <v>0</v>
      </c>
      <c r="G28" s="398"/>
      <c r="H28" s="398"/>
      <c r="I28" s="806"/>
      <c r="J28" s="22"/>
    </row>
    <row r="29" spans="1:10" ht="13.15" customHeight="1">
      <c r="A29" s="807" t="s">
        <v>279</v>
      </c>
      <c r="B29" s="807" t="s">
        <v>280</v>
      </c>
      <c r="C29" s="808" t="s">
        <v>281</v>
      </c>
      <c r="D29" s="807" t="s">
        <v>304</v>
      </c>
      <c r="E29" s="1204">
        <v>4762</v>
      </c>
      <c r="F29" s="813">
        <v>60424731.689999998</v>
      </c>
      <c r="G29" s="816"/>
      <c r="H29" s="811"/>
      <c r="I29" s="806"/>
      <c r="J29" s="22"/>
    </row>
    <row r="30" spans="1:10" ht="13.15" customHeight="1">
      <c r="A30" s="347"/>
      <c r="B30" s="347"/>
      <c r="C30" s="348"/>
      <c r="D30" s="347"/>
      <c r="E30" s="398"/>
      <c r="F30" s="815"/>
      <c r="G30" s="398"/>
      <c r="H30" s="349"/>
      <c r="I30" s="22"/>
      <c r="J30" s="22"/>
    </row>
    <row r="31" spans="1:10" ht="13.15" customHeight="1">
      <c r="A31" s="347" t="s">
        <v>282</v>
      </c>
      <c r="B31" s="347" t="s">
        <v>283</v>
      </c>
      <c r="C31" s="348" t="s">
        <v>281</v>
      </c>
      <c r="D31" s="347" t="s">
        <v>305</v>
      </c>
      <c r="E31" s="398">
        <v>467</v>
      </c>
      <c r="F31" s="398">
        <v>16273</v>
      </c>
      <c r="G31" s="398"/>
      <c r="H31" s="398"/>
      <c r="I31" s="806"/>
      <c r="J31" s="22"/>
    </row>
    <row r="32" spans="1:10" ht="13.15" customHeight="1">
      <c r="A32" s="347" t="s">
        <v>284</v>
      </c>
      <c r="B32" s="347" t="s">
        <v>285</v>
      </c>
      <c r="C32" s="348" t="s">
        <v>281</v>
      </c>
      <c r="D32" s="347" t="s">
        <v>304</v>
      </c>
      <c r="E32" s="398">
        <v>328</v>
      </c>
      <c r="F32" s="398">
        <v>918967</v>
      </c>
      <c r="G32" s="398"/>
      <c r="H32" s="398"/>
      <c r="I32" s="806"/>
      <c r="J32" s="22"/>
    </row>
    <row r="33" spans="1:10" ht="13.15" customHeight="1">
      <c r="A33" s="461" t="s">
        <v>286</v>
      </c>
      <c r="B33" s="461" t="s">
        <v>918</v>
      </c>
      <c r="C33" s="462" t="s">
        <v>287</v>
      </c>
      <c r="D33" s="461" t="s">
        <v>306</v>
      </c>
      <c r="E33" s="398">
        <v>5</v>
      </c>
      <c r="F33" s="398">
        <v>481274</v>
      </c>
      <c r="G33" s="463"/>
      <c r="H33" s="463"/>
      <c r="I33" s="806"/>
      <c r="J33" s="22"/>
    </row>
    <row r="34" spans="1:10" ht="13.15" customHeight="1">
      <c r="A34" s="347" t="s">
        <v>288</v>
      </c>
      <c r="B34" s="347" t="s">
        <v>289</v>
      </c>
      <c r="C34" s="348" t="s">
        <v>290</v>
      </c>
      <c r="D34" s="347" t="s">
        <v>305</v>
      </c>
      <c r="E34" s="398">
        <v>346817</v>
      </c>
      <c r="F34" s="398">
        <v>135826747.97</v>
      </c>
      <c r="G34" s="398"/>
      <c r="H34" s="398"/>
      <c r="I34" s="806"/>
      <c r="J34" s="22"/>
    </row>
    <row r="35" spans="1:10" ht="13.15" customHeight="1">
      <c r="A35" s="807" t="s">
        <v>291</v>
      </c>
      <c r="B35" s="807" t="s">
        <v>292</v>
      </c>
      <c r="C35" s="808" t="s">
        <v>290</v>
      </c>
      <c r="D35" s="807" t="s">
        <v>304</v>
      </c>
      <c r="E35" s="812">
        <v>134</v>
      </c>
      <c r="F35" s="813">
        <v>399665</v>
      </c>
      <c r="G35" s="810"/>
      <c r="H35" s="811"/>
      <c r="I35" s="806"/>
      <c r="J35" s="22"/>
    </row>
    <row r="36" spans="1:10" ht="13.15" customHeight="1">
      <c r="A36" s="347"/>
      <c r="B36" s="347"/>
      <c r="C36" s="348"/>
      <c r="D36" s="347"/>
      <c r="E36" s="398"/>
      <c r="F36" s="815"/>
      <c r="G36" s="398"/>
      <c r="H36" s="349"/>
      <c r="I36" s="22"/>
      <c r="J36" s="22"/>
    </row>
    <row r="37" spans="1:10" ht="13.15" customHeight="1">
      <c r="A37" s="347" t="s">
        <v>293</v>
      </c>
      <c r="B37" s="347" t="s">
        <v>294</v>
      </c>
      <c r="C37" s="348" t="s">
        <v>290</v>
      </c>
      <c r="D37" s="347" t="s">
        <v>304</v>
      </c>
      <c r="E37" s="398">
        <v>0</v>
      </c>
      <c r="F37" s="398">
        <v>0</v>
      </c>
      <c r="G37" s="398"/>
      <c r="H37" s="398"/>
      <c r="I37" s="806"/>
      <c r="J37" s="22"/>
    </row>
    <row r="38" spans="1:10" ht="13.15" customHeight="1">
      <c r="A38" s="347" t="s">
        <v>295</v>
      </c>
      <c r="B38" s="347" t="s">
        <v>296</v>
      </c>
      <c r="C38" s="348" t="s">
        <v>297</v>
      </c>
      <c r="D38" s="347" t="s">
        <v>305</v>
      </c>
      <c r="E38" s="398">
        <v>569</v>
      </c>
      <c r="F38" s="398">
        <v>1003260</v>
      </c>
      <c r="G38" s="398"/>
      <c r="H38" s="398"/>
      <c r="I38" s="806"/>
      <c r="J38" s="22"/>
    </row>
    <row r="39" spans="1:10" ht="13.15" customHeight="1">
      <c r="A39" s="347" t="s">
        <v>298</v>
      </c>
      <c r="B39" s="347" t="s">
        <v>299</v>
      </c>
      <c r="C39" s="348" t="s">
        <v>300</v>
      </c>
      <c r="D39" s="347" t="s">
        <v>304</v>
      </c>
      <c r="E39" s="398">
        <v>0</v>
      </c>
      <c r="F39" s="398">
        <v>0</v>
      </c>
      <c r="G39" s="401"/>
      <c r="H39" s="401"/>
      <c r="I39" s="806"/>
      <c r="J39" s="22"/>
    </row>
    <row r="40" spans="1:10" ht="13.15" customHeight="1">
      <c r="A40" s="347" t="s">
        <v>845</v>
      </c>
      <c r="B40" s="347" t="s">
        <v>846</v>
      </c>
      <c r="C40" s="348" t="s">
        <v>847</v>
      </c>
      <c r="D40" s="347" t="s">
        <v>304</v>
      </c>
      <c r="E40" s="398">
        <v>9</v>
      </c>
      <c r="F40" s="398">
        <v>47952</v>
      </c>
      <c r="G40" s="398"/>
      <c r="H40" s="398"/>
      <c r="I40" s="806"/>
      <c r="J40" s="22"/>
    </row>
    <row r="41" spans="1:10" ht="13.15" customHeight="1">
      <c r="A41" s="807" t="s">
        <v>848</v>
      </c>
      <c r="B41" s="807" t="s">
        <v>849</v>
      </c>
      <c r="C41" s="808" t="s">
        <v>847</v>
      </c>
      <c r="D41" s="807" t="s">
        <v>304</v>
      </c>
      <c r="E41" s="854" t="s">
        <v>1201</v>
      </c>
      <c r="F41" s="854">
        <v>8737</v>
      </c>
      <c r="G41" s="817"/>
      <c r="H41" s="818"/>
      <c r="I41" s="806"/>
      <c r="J41" s="22"/>
    </row>
    <row r="42" spans="1:10">
      <c r="E42" s="819"/>
      <c r="F42" s="820"/>
      <c r="G42" s="351"/>
      <c r="H42" s="352"/>
      <c r="I42" s="22"/>
      <c r="J42" s="22"/>
    </row>
    <row r="43" spans="1:10">
      <c r="A43" s="347" t="s">
        <v>855</v>
      </c>
      <c r="B43" s="347" t="s">
        <v>856</v>
      </c>
      <c r="C43" s="348" t="s">
        <v>960</v>
      </c>
      <c r="D43" s="347" t="s">
        <v>304</v>
      </c>
      <c r="E43" s="463">
        <v>0</v>
      </c>
      <c r="F43" s="398">
        <v>0</v>
      </c>
      <c r="G43" s="398"/>
      <c r="H43" s="398"/>
      <c r="I43" s="806"/>
      <c r="J43" s="22"/>
    </row>
    <row r="44" spans="1:10">
      <c r="A44" s="347" t="s">
        <v>852</v>
      </c>
      <c r="B44" s="347" t="s">
        <v>853</v>
      </c>
      <c r="C44" s="348" t="s">
        <v>854</v>
      </c>
      <c r="D44" s="347" t="s">
        <v>304</v>
      </c>
      <c r="E44" s="398">
        <v>51</v>
      </c>
      <c r="F44" s="398">
        <v>199143</v>
      </c>
      <c r="G44" s="398"/>
      <c r="H44" s="398"/>
      <c r="I44" s="806"/>
      <c r="J44" s="22"/>
    </row>
    <row r="45" spans="1:10">
      <c r="A45" s="347" t="s">
        <v>857</v>
      </c>
      <c r="B45" s="347" t="s">
        <v>858</v>
      </c>
      <c r="C45" s="348" t="s">
        <v>854</v>
      </c>
      <c r="D45" s="347" t="s">
        <v>304</v>
      </c>
      <c r="E45" s="398">
        <v>7</v>
      </c>
      <c r="F45" s="398">
        <v>917636.5</v>
      </c>
      <c r="G45" s="401"/>
      <c r="H45" s="401"/>
      <c r="I45" s="806"/>
      <c r="J45" s="22"/>
    </row>
    <row r="46" spans="1:10">
      <c r="A46" s="347" t="s">
        <v>859</v>
      </c>
      <c r="B46" s="347" t="s">
        <v>1036</v>
      </c>
      <c r="C46" s="348" t="s">
        <v>854</v>
      </c>
      <c r="D46" s="347" t="s">
        <v>304</v>
      </c>
      <c r="E46" s="398">
        <v>446</v>
      </c>
      <c r="F46" s="398">
        <v>4149788.5</v>
      </c>
      <c r="G46" s="398"/>
      <c r="H46" s="398"/>
      <c r="I46" s="806"/>
      <c r="J46" s="22"/>
    </row>
    <row r="47" spans="1:10">
      <c r="A47" s="807" t="s">
        <v>860</v>
      </c>
      <c r="B47" s="807" t="s">
        <v>861</v>
      </c>
      <c r="C47" s="808" t="s">
        <v>854</v>
      </c>
      <c r="D47" s="807" t="s">
        <v>936</v>
      </c>
      <c r="E47" s="854" t="s">
        <v>1201</v>
      </c>
      <c r="F47" s="809">
        <v>484</v>
      </c>
      <c r="G47" s="351"/>
      <c r="H47" s="811"/>
      <c r="I47" s="806"/>
      <c r="J47" s="22"/>
    </row>
    <row r="48" spans="1:10">
      <c r="A48" s="347"/>
      <c r="B48" s="347"/>
      <c r="C48" s="348"/>
      <c r="D48" s="347"/>
      <c r="E48" s="351"/>
      <c r="F48" s="352"/>
      <c r="G48" s="351"/>
      <c r="H48" s="352"/>
      <c r="I48" s="22"/>
      <c r="J48" s="22"/>
    </row>
    <row r="49" spans="1:10">
      <c r="A49" s="347" t="s">
        <v>862</v>
      </c>
      <c r="B49" s="347" t="s">
        <v>863</v>
      </c>
      <c r="C49" s="348" t="s">
        <v>854</v>
      </c>
      <c r="D49" s="347" t="s">
        <v>304</v>
      </c>
      <c r="E49" s="398">
        <v>24</v>
      </c>
      <c r="F49" s="398">
        <v>1840341</v>
      </c>
      <c r="G49" s="401"/>
      <c r="H49" s="401"/>
      <c r="I49" s="806"/>
      <c r="J49" s="22"/>
    </row>
    <row r="50" spans="1:10">
      <c r="A50" s="347" t="s">
        <v>870</v>
      </c>
      <c r="B50" s="347" t="s">
        <v>871</v>
      </c>
      <c r="C50" s="348" t="s">
        <v>872</v>
      </c>
      <c r="D50" s="347" t="s">
        <v>304</v>
      </c>
      <c r="E50" s="398">
        <v>4</v>
      </c>
      <c r="F50" s="398">
        <v>5328</v>
      </c>
      <c r="G50" s="401"/>
      <c r="H50" s="401"/>
      <c r="I50" s="806"/>
      <c r="J50" s="22"/>
    </row>
    <row r="51" spans="1:10">
      <c r="A51" s="347" t="s">
        <v>937</v>
      </c>
      <c r="B51" s="945" t="s">
        <v>938</v>
      </c>
      <c r="C51" s="348" t="s">
        <v>939</v>
      </c>
      <c r="D51" s="347" t="s">
        <v>936</v>
      </c>
      <c r="E51" s="352">
        <v>1399</v>
      </c>
      <c r="F51" s="811">
        <v>10959188.42</v>
      </c>
      <c r="G51" s="351"/>
      <c r="H51" s="811"/>
      <c r="I51" s="806"/>
      <c r="J51" s="22"/>
    </row>
    <row r="52" spans="1:10">
      <c r="A52" s="946" t="s">
        <v>1037</v>
      </c>
      <c r="B52" s="946" t="s">
        <v>1038</v>
      </c>
      <c r="C52" s="946" t="s">
        <v>1039</v>
      </c>
      <c r="D52" s="946" t="s">
        <v>304</v>
      </c>
      <c r="E52" s="398">
        <v>24</v>
      </c>
      <c r="F52" s="398">
        <v>4812582</v>
      </c>
      <c r="G52" s="398"/>
      <c r="H52" s="398"/>
      <c r="I52" s="806"/>
      <c r="J52" s="22"/>
    </row>
    <row r="53" spans="1:10">
      <c r="A53" s="947" t="s">
        <v>1040</v>
      </c>
      <c r="B53" s="947" t="s">
        <v>1041</v>
      </c>
      <c r="C53" s="947" t="s">
        <v>1039</v>
      </c>
      <c r="D53" s="947" t="s">
        <v>304</v>
      </c>
      <c r="E53" s="854">
        <v>0</v>
      </c>
      <c r="F53" s="854">
        <v>0</v>
      </c>
      <c r="G53" s="398"/>
      <c r="H53" s="398"/>
      <c r="I53" s="806"/>
      <c r="J53" s="22"/>
    </row>
    <row r="54" spans="1:10">
      <c r="E54" s="398"/>
      <c r="F54" s="398"/>
      <c r="G54" s="398"/>
      <c r="H54" s="398"/>
      <c r="I54" s="806"/>
      <c r="J54" s="22"/>
    </row>
    <row r="55" spans="1:10">
      <c r="A55" s="145" t="s">
        <v>1</v>
      </c>
      <c r="E55" s="855"/>
      <c r="F55" s="855"/>
      <c r="G55" s="22"/>
      <c r="H55" s="22"/>
      <c r="I55" s="806"/>
      <c r="J55" s="22"/>
    </row>
    <row r="56" spans="1:10" ht="26.45" customHeight="1">
      <c r="A56" s="1365" t="s">
        <v>1077</v>
      </c>
      <c r="B56" s="1365"/>
      <c r="C56" s="1365"/>
      <c r="D56" s="1365"/>
      <c r="E56" s="1365"/>
      <c r="F56" s="1365"/>
      <c r="G56" s="22"/>
      <c r="H56" s="22"/>
      <c r="I56" s="22"/>
      <c r="J56" s="22"/>
    </row>
    <row r="57" spans="1:10">
      <c r="A57" s="353" t="s">
        <v>843</v>
      </c>
      <c r="G57" s="22"/>
      <c r="H57" s="22"/>
      <c r="I57" s="22"/>
      <c r="J57" s="22"/>
    </row>
    <row r="58" spans="1:10">
      <c r="A58" s="353" t="s">
        <v>1023</v>
      </c>
      <c r="G58" s="22"/>
      <c r="H58" s="22"/>
      <c r="I58" s="22"/>
      <c r="J58" s="22"/>
    </row>
    <row r="59" spans="1:10">
      <c r="A59" s="353" t="s">
        <v>844</v>
      </c>
      <c r="G59" s="22"/>
      <c r="H59" s="22"/>
      <c r="I59" s="22"/>
      <c r="J59" s="22"/>
    </row>
    <row r="60" spans="1:10">
      <c r="A60" s="1366" t="s">
        <v>1078</v>
      </c>
      <c r="B60" s="1366"/>
      <c r="C60" s="1366"/>
      <c r="D60" s="1366"/>
      <c r="E60" s="1366"/>
      <c r="F60" s="1366"/>
    </row>
    <row r="61" spans="1:10">
      <c r="A61" s="1367"/>
      <c r="B61" s="1367"/>
      <c r="C61" s="1367"/>
      <c r="D61" s="850"/>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56:F56"/>
    <mergeCell ref="A60:F60"/>
    <mergeCell ref="A61:C61"/>
  </mergeCells>
  <phoneticPr fontId="13" type="noConversion"/>
  <printOptions horizontalCentered="1" verticalCentered="1"/>
  <pageMargins left="0.6" right="0.64" top="0.75" bottom="0.75" header="0.5" footer="0.5"/>
  <pageSetup scale="58"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P54"/>
  <sheetViews>
    <sheetView defaultGridColor="0" colorId="22" zoomScaleNormal="100" workbookViewId="0"/>
  </sheetViews>
  <sheetFormatPr defaultColWidth="15.140625" defaultRowHeight="15"/>
  <cols>
    <col min="1" max="1" width="13.7109375" style="96" customWidth="1"/>
    <col min="2" max="2" width="14.42578125" style="96" customWidth="1"/>
    <col min="3" max="3" width="14" style="96" customWidth="1"/>
    <col min="4" max="4" width="13.7109375" style="96" customWidth="1"/>
    <col min="5" max="5" width="13.5703125" style="96" customWidth="1"/>
    <col min="6" max="6" width="13.28515625" style="96" customWidth="1"/>
    <col min="7" max="7" width="14.7109375" style="96" customWidth="1"/>
    <col min="8" max="8" width="14.28515625" style="96" customWidth="1"/>
    <col min="9" max="9" width="12.28515625" style="96" customWidth="1"/>
    <col min="10" max="10" width="15.28515625" style="96" customWidth="1"/>
    <col min="11" max="11" width="14.28515625" style="96" customWidth="1"/>
    <col min="12" max="12" width="18.7109375" style="96" customWidth="1"/>
    <col min="13" max="13" width="16" style="96" customWidth="1"/>
    <col min="14" max="16384" width="15.140625" style="96"/>
  </cols>
  <sheetData>
    <row r="1" spans="1:16" ht="18">
      <c r="A1" s="866" t="s">
        <v>204</v>
      </c>
    </row>
    <row r="2" spans="1:16" ht="15.75">
      <c r="A2" s="97" t="s">
        <v>57</v>
      </c>
    </row>
    <row r="3" spans="1:16" ht="15.75" thickBot="1">
      <c r="A3" s="475"/>
      <c r="B3" s="98"/>
      <c r="C3" s="98"/>
      <c r="D3" s="98"/>
      <c r="E3" s="98"/>
      <c r="F3" s="98"/>
      <c r="G3" s="98"/>
      <c r="H3" s="98"/>
      <c r="I3" s="98"/>
      <c r="J3" s="98"/>
      <c r="K3" s="98"/>
      <c r="L3" s="98"/>
      <c r="M3" s="98"/>
      <c r="N3" s="99"/>
      <c r="O3" s="99"/>
    </row>
    <row r="4" spans="1:16" ht="15" customHeight="1">
      <c r="A4" s="108"/>
      <c r="B4" s="1372" t="s">
        <v>58</v>
      </c>
      <c r="C4" s="1372"/>
      <c r="D4" s="1354"/>
      <c r="E4" s="1354"/>
      <c r="F4" s="1354"/>
      <c r="G4" s="1354"/>
      <c r="H4" s="1354"/>
      <c r="I4" s="1354"/>
      <c r="J4" s="108"/>
      <c r="K4" s="1368" t="s">
        <v>59</v>
      </c>
      <c r="L4" s="1368"/>
      <c r="M4" s="108"/>
      <c r="N4" s="99"/>
      <c r="O4" s="99"/>
    </row>
    <row r="5" spans="1:16" ht="13.9" customHeight="1">
      <c r="A5" s="479"/>
      <c r="B5" s="108"/>
      <c r="C5" s="480"/>
      <c r="D5" s="480"/>
      <c r="E5" s="480"/>
      <c r="F5" s="480"/>
      <c r="G5" s="480"/>
      <c r="H5" s="480"/>
      <c r="I5" s="480"/>
      <c r="J5" s="108"/>
      <c r="K5" s="481"/>
      <c r="L5" s="481"/>
      <c r="M5" s="481"/>
      <c r="N5" s="99"/>
      <c r="O5" s="99"/>
    </row>
    <row r="6" spans="1:16">
      <c r="A6" s="483"/>
      <c r="B6" s="484"/>
      <c r="C6" s="485"/>
      <c r="D6" s="485" t="s">
        <v>888</v>
      </c>
      <c r="E6" s="485" t="s">
        <v>890</v>
      </c>
      <c r="F6" s="485" t="s">
        <v>892</v>
      </c>
      <c r="G6" s="485"/>
      <c r="H6" s="485"/>
      <c r="I6" s="485"/>
      <c r="J6" s="486"/>
      <c r="K6" s="481"/>
      <c r="L6" s="482" t="s">
        <v>60</v>
      </c>
      <c r="M6" s="481"/>
      <c r="N6" s="99"/>
      <c r="O6" s="99"/>
    </row>
    <row r="7" spans="1:16">
      <c r="A7" s="483"/>
      <c r="B7" s="484" t="s">
        <v>61</v>
      </c>
      <c r="C7" s="485" t="s">
        <v>62</v>
      </c>
      <c r="D7" s="485" t="s">
        <v>889</v>
      </c>
      <c r="E7" s="485" t="s">
        <v>891</v>
      </c>
      <c r="F7" s="485" t="s">
        <v>893</v>
      </c>
      <c r="G7" s="485" t="s">
        <v>886</v>
      </c>
      <c r="H7" s="485" t="s">
        <v>887</v>
      </c>
      <c r="I7" s="485" t="s">
        <v>1163</v>
      </c>
      <c r="J7" s="486" t="s">
        <v>63</v>
      </c>
      <c r="K7" s="485" t="s">
        <v>59</v>
      </c>
      <c r="L7" s="485" t="s">
        <v>64</v>
      </c>
      <c r="M7" s="485" t="s">
        <v>17</v>
      </c>
      <c r="N7" s="99"/>
      <c r="O7" s="99"/>
    </row>
    <row r="8" spans="1:16" ht="15.75" thickBot="1">
      <c r="A8" s="487" t="s">
        <v>33</v>
      </c>
      <c r="B8" s="487" t="s">
        <v>65</v>
      </c>
      <c r="C8" s="488" t="s">
        <v>66</v>
      </c>
      <c r="D8" s="488" t="s">
        <v>884</v>
      </c>
      <c r="E8" s="488" t="s">
        <v>884</v>
      </c>
      <c r="F8" s="488" t="s">
        <v>885</v>
      </c>
      <c r="G8" s="488" t="s">
        <v>905</v>
      </c>
      <c r="H8" s="488" t="s">
        <v>905</v>
      </c>
      <c r="I8" s="488" t="s">
        <v>1164</v>
      </c>
      <c r="J8" s="489" t="s">
        <v>67</v>
      </c>
      <c r="K8" s="488" t="s">
        <v>68</v>
      </c>
      <c r="L8" s="488" t="s">
        <v>69</v>
      </c>
      <c r="M8" s="488" t="s">
        <v>70</v>
      </c>
      <c r="N8" s="99"/>
      <c r="O8" s="515"/>
    </row>
    <row r="9" spans="1:16" ht="15.75">
      <c r="A9" s="100"/>
      <c r="B9" s="100"/>
      <c r="C9" s="101"/>
      <c r="D9" s="101"/>
      <c r="E9" s="101"/>
      <c r="F9" s="101"/>
      <c r="G9" s="101"/>
      <c r="H9" s="101"/>
      <c r="I9" s="101"/>
      <c r="J9" s="99"/>
      <c r="K9" s="101"/>
      <c r="L9" s="101"/>
      <c r="M9" s="101"/>
      <c r="N9" s="99"/>
      <c r="O9" s="515"/>
      <c r="P9" s="458"/>
    </row>
    <row r="10" spans="1:16">
      <c r="A10" s="102">
        <v>2010</v>
      </c>
      <c r="B10" s="466">
        <v>3082532000</v>
      </c>
      <c r="C10" s="466">
        <v>490714000</v>
      </c>
      <c r="D10" s="826" t="s">
        <v>71</v>
      </c>
      <c r="E10" s="826" t="s">
        <v>71</v>
      </c>
      <c r="F10" s="826" t="s">
        <v>71</v>
      </c>
      <c r="G10" s="826" t="s">
        <v>71</v>
      </c>
      <c r="H10" s="826" t="s">
        <v>71</v>
      </c>
      <c r="I10" s="478"/>
      <c r="J10" s="466">
        <v>3573246000</v>
      </c>
      <c r="K10" s="466">
        <v>979589000</v>
      </c>
      <c r="L10" s="478">
        <v>209426000</v>
      </c>
      <c r="M10" s="466">
        <v>4762261000</v>
      </c>
      <c r="N10" s="104"/>
      <c r="O10" s="1246">
        <f>M10/1000000000</f>
        <v>4.7622609999999996</v>
      </c>
      <c r="P10" s="459"/>
    </row>
    <row r="11" spans="1:16">
      <c r="A11" s="102">
        <v>2011</v>
      </c>
      <c r="B11" s="103">
        <v>3012379000</v>
      </c>
      <c r="C11" s="103">
        <v>477329000</v>
      </c>
      <c r="D11" s="826" t="s">
        <v>71</v>
      </c>
      <c r="E11" s="826" t="s">
        <v>71</v>
      </c>
      <c r="F11" s="826" t="s">
        <v>71</v>
      </c>
      <c r="G11" s="826" t="s">
        <v>71</v>
      </c>
      <c r="H11" s="826" t="s">
        <v>71</v>
      </c>
      <c r="I11" s="103"/>
      <c r="J11" s="103">
        <v>3489708000</v>
      </c>
      <c r="K11" s="103">
        <v>1010205000</v>
      </c>
      <c r="L11" s="103">
        <v>204027000</v>
      </c>
      <c r="M11" s="103">
        <v>4703940000</v>
      </c>
      <c r="N11" s="104"/>
      <c r="O11" s="1246">
        <f t="shared" ref="O11:O16" si="0">M11/1000000000</f>
        <v>4.7039400000000002</v>
      </c>
      <c r="P11" s="459"/>
    </row>
    <row r="12" spans="1:16">
      <c r="A12" s="102">
        <v>2012</v>
      </c>
      <c r="B12" s="103">
        <v>3121503000</v>
      </c>
      <c r="C12" s="103">
        <v>503070000</v>
      </c>
      <c r="D12" s="826" t="s">
        <v>71</v>
      </c>
      <c r="E12" s="826" t="s">
        <v>71</v>
      </c>
      <c r="F12" s="826" t="s">
        <v>71</v>
      </c>
      <c r="G12" s="826" t="s">
        <v>71</v>
      </c>
      <c r="H12" s="826" t="s">
        <v>71</v>
      </c>
      <c r="I12" s="103"/>
      <c r="J12" s="103">
        <v>3624573000</v>
      </c>
      <c r="K12" s="103">
        <v>1052522000</v>
      </c>
      <c r="L12" s="103">
        <v>214098000</v>
      </c>
      <c r="M12" s="103">
        <v>4891193000</v>
      </c>
      <c r="N12" s="104"/>
      <c r="O12" s="1246">
        <f t="shared" si="0"/>
        <v>4.8911930000000003</v>
      </c>
      <c r="P12" s="459"/>
    </row>
    <row r="13" spans="1:16">
      <c r="A13" s="102">
        <v>2013</v>
      </c>
      <c r="B13" s="103">
        <v>3219798000</v>
      </c>
      <c r="C13" s="103">
        <v>521180000</v>
      </c>
      <c r="D13" s="826" t="s">
        <v>71</v>
      </c>
      <c r="E13" s="826" t="s">
        <v>71</v>
      </c>
      <c r="F13" s="826" t="s">
        <v>71</v>
      </c>
      <c r="G13" s="826" t="s">
        <v>71</v>
      </c>
      <c r="H13" s="826" t="s">
        <v>71</v>
      </c>
      <c r="I13" s="103"/>
      <c r="J13" s="103">
        <v>3740978000</v>
      </c>
      <c r="K13" s="103">
        <v>1089743000</v>
      </c>
      <c r="L13" s="103">
        <v>221396000</v>
      </c>
      <c r="M13" s="103">
        <v>5052117000</v>
      </c>
      <c r="N13" s="104"/>
      <c r="O13" s="1246">
        <f>M13/1000000000</f>
        <v>5.052117</v>
      </c>
      <c r="P13" s="459"/>
    </row>
    <row r="14" spans="1:16">
      <c r="A14" s="102">
        <v>2014</v>
      </c>
      <c r="B14" s="103">
        <v>3066456000</v>
      </c>
      <c r="C14" s="103">
        <v>526570000</v>
      </c>
      <c r="D14" s="827">
        <v>146680000</v>
      </c>
      <c r="E14" s="827">
        <v>41908000</v>
      </c>
      <c r="F14" s="827">
        <v>62864000</v>
      </c>
      <c r="G14" s="827">
        <v>203933000</v>
      </c>
      <c r="H14" s="827">
        <v>107424000</v>
      </c>
      <c r="I14" s="103"/>
      <c r="J14" s="103">
        <v>4155835000</v>
      </c>
      <c r="K14" s="103">
        <v>1094794000</v>
      </c>
      <c r="L14" s="103">
        <v>334030000</v>
      </c>
      <c r="M14" s="103">
        <v>5584659000</v>
      </c>
      <c r="N14" s="104"/>
      <c r="O14" s="1246">
        <f t="shared" si="0"/>
        <v>5.5846590000000003</v>
      </c>
      <c r="P14" s="459"/>
    </row>
    <row r="15" spans="1:16">
      <c r="A15" s="102">
        <v>2015</v>
      </c>
      <c r="B15" s="103">
        <v>3235444000</v>
      </c>
      <c r="C15" s="103">
        <v>590709000</v>
      </c>
      <c r="D15" s="841">
        <v>176786000</v>
      </c>
      <c r="E15" s="841">
        <v>50520000</v>
      </c>
      <c r="F15" s="841">
        <v>75746000</v>
      </c>
      <c r="G15" s="841">
        <v>246324000</v>
      </c>
      <c r="H15" s="841">
        <v>129918000</v>
      </c>
      <c r="I15" s="103"/>
      <c r="J15" s="103">
        <v>4505447000</v>
      </c>
      <c r="K15" s="103">
        <v>1143330000</v>
      </c>
      <c r="L15" s="103">
        <v>352406000</v>
      </c>
      <c r="M15" s="103">
        <v>6001183000</v>
      </c>
      <c r="N15" s="104"/>
      <c r="O15" s="1246">
        <f t="shared" si="0"/>
        <v>6.0011830000000002</v>
      </c>
      <c r="P15" s="459"/>
    </row>
    <row r="16" spans="1:16">
      <c r="A16" s="102">
        <v>2016</v>
      </c>
      <c r="B16" s="103">
        <v>3295853000</v>
      </c>
      <c r="C16" s="103">
        <v>599055000</v>
      </c>
      <c r="D16" s="841">
        <v>174535000</v>
      </c>
      <c r="E16" s="841">
        <v>49877000</v>
      </c>
      <c r="F16" s="841">
        <v>74782000</v>
      </c>
      <c r="G16" s="841">
        <v>237314000</v>
      </c>
      <c r="H16" s="841">
        <v>126537000</v>
      </c>
      <c r="I16" s="103"/>
      <c r="J16" s="103">
        <v>4557953000</v>
      </c>
      <c r="K16" s="103">
        <v>1188704000</v>
      </c>
      <c r="L16" s="103">
        <v>355547000</v>
      </c>
      <c r="M16" s="103">
        <v>6102204000</v>
      </c>
      <c r="N16" s="104"/>
      <c r="O16" s="1246">
        <f t="shared" si="0"/>
        <v>6.1022040000000004</v>
      </c>
      <c r="P16" s="459"/>
    </row>
    <row r="17" spans="1:16">
      <c r="A17" s="102">
        <v>2017</v>
      </c>
      <c r="B17" s="361">
        <v>3354561000</v>
      </c>
      <c r="C17" s="361">
        <v>615572000</v>
      </c>
      <c r="D17" s="841">
        <v>178770000</v>
      </c>
      <c r="E17" s="841">
        <v>51043000</v>
      </c>
      <c r="F17" s="841">
        <v>76683000</v>
      </c>
      <c r="G17" s="841">
        <v>251601000</v>
      </c>
      <c r="H17" s="841">
        <v>131472000</v>
      </c>
      <c r="I17" s="361"/>
      <c r="J17" s="103">
        <v>4659702000</v>
      </c>
      <c r="K17" s="103">
        <v>1213929000</v>
      </c>
      <c r="L17" s="361">
        <v>365878000</v>
      </c>
      <c r="M17" s="103">
        <v>6239509000</v>
      </c>
      <c r="N17" s="104"/>
      <c r="O17" s="1246">
        <f>M17/1000000000</f>
        <v>6.239509</v>
      </c>
      <c r="P17" s="460"/>
    </row>
    <row r="18" spans="1:16">
      <c r="A18" s="102">
        <v>2018</v>
      </c>
      <c r="B18" s="361">
        <v>3458249000</v>
      </c>
      <c r="C18" s="361">
        <v>618387000</v>
      </c>
      <c r="D18" s="923">
        <v>186059000</v>
      </c>
      <c r="E18" s="923">
        <v>53159000</v>
      </c>
      <c r="F18" s="923">
        <v>79742000</v>
      </c>
      <c r="G18" s="923">
        <v>256443000</v>
      </c>
      <c r="H18" s="923">
        <v>137059000</v>
      </c>
      <c r="I18" s="361"/>
      <c r="J18" s="103">
        <v>4789098000</v>
      </c>
      <c r="K18" s="103">
        <v>1243480000</v>
      </c>
      <c r="L18" s="361">
        <v>376561000</v>
      </c>
      <c r="M18" s="103">
        <v>6409139000</v>
      </c>
      <c r="N18" s="104"/>
      <c r="O18" s="1246">
        <f>M18/1000000000</f>
        <v>6.4091389999999997</v>
      </c>
      <c r="P18" s="460"/>
    </row>
    <row r="19" spans="1:16">
      <c r="A19" s="102">
        <v>2019</v>
      </c>
      <c r="B19" s="361">
        <f>ROUND(2967758.02+185828122.29+45329519.51+3053038625.5+-33469755.03+3077363.65+206944165.88+-15441988.49+523104305.12+-392605300.21+167363.85+1212387.81+202064.64,-3)</f>
        <v>3580355000</v>
      </c>
      <c r="C19" s="361">
        <f>ROUND(27169809.32+511661048.92+95094332.6+15525605.33,-3)</f>
        <v>649451000</v>
      </c>
      <c r="D19" s="923">
        <f>ROUND(191758807.58,-3)</f>
        <v>191759000</v>
      </c>
      <c r="E19" s="923">
        <f>ROUND(54797058.88,-3)</f>
        <v>54797000</v>
      </c>
      <c r="F19" s="923">
        <f>ROUND(82165007.38,-3)</f>
        <v>82165000</v>
      </c>
      <c r="G19" s="923">
        <f>ROUND(263030801.6,-3)</f>
        <v>263031000</v>
      </c>
      <c r="H19" s="923">
        <f>ROUND(139639795.4,-3)</f>
        <v>139640000</v>
      </c>
      <c r="I19" s="1224">
        <f>ROUND(10179118.76+10178630.77,-3)</f>
        <v>20358000</v>
      </c>
      <c r="J19" s="103">
        <f>SUM(B19:I19)</f>
        <v>4981556000</v>
      </c>
      <c r="K19" s="103">
        <f>ROUND(1292803735.97,-3)</f>
        <v>1292804000</v>
      </c>
      <c r="L19" s="361">
        <f>ROUND(392605300.21,-3)</f>
        <v>392605000</v>
      </c>
      <c r="M19" s="103">
        <f>SUM(J19:L19)</f>
        <v>6666965000</v>
      </c>
      <c r="N19" s="104"/>
      <c r="O19" s="1246">
        <f>M19/1000000000</f>
        <v>6.6669650000000003</v>
      </c>
      <c r="P19" s="460"/>
    </row>
    <row r="20" spans="1:16">
      <c r="A20" s="105"/>
      <c r="B20" s="1213">
        <f>B19/B18-1</f>
        <v>3.5308620055987783E-2</v>
      </c>
      <c r="C20" s="1213">
        <f t="shared" ref="C20:M20" si="1">C19/C18-1</f>
        <v>5.0233915007915853E-2</v>
      </c>
      <c r="D20" s="1213">
        <f t="shared" si="1"/>
        <v>3.0635443595848688E-2</v>
      </c>
      <c r="E20" s="1213">
        <f t="shared" si="1"/>
        <v>3.0813220715212752E-2</v>
      </c>
      <c r="F20" s="1213">
        <f t="shared" si="1"/>
        <v>3.0385493215620452E-2</v>
      </c>
      <c r="G20" s="1213">
        <f t="shared" si="1"/>
        <v>2.5689919397293037E-2</v>
      </c>
      <c r="H20" s="1213">
        <f t="shared" si="1"/>
        <v>1.8831306225785882E-2</v>
      </c>
      <c r="I20" s="1213"/>
      <c r="J20" s="1213">
        <f t="shared" si="1"/>
        <v>4.0186690687891602E-2</v>
      </c>
      <c r="K20" s="1213">
        <f t="shared" si="1"/>
        <v>3.9666098369093294E-2</v>
      </c>
      <c r="L20" s="1213">
        <f t="shared" si="1"/>
        <v>4.2606642748452384E-2</v>
      </c>
      <c r="M20" s="1213">
        <f t="shared" si="1"/>
        <v>4.022786836110126E-2</v>
      </c>
      <c r="N20" s="99"/>
      <c r="O20" s="1318"/>
      <c r="P20" s="460"/>
    </row>
    <row r="21" spans="1:16" ht="14.25" customHeight="1">
      <c r="A21" s="1212" t="s">
        <v>1172</v>
      </c>
      <c r="B21" s="107"/>
      <c r="C21" s="107"/>
      <c r="D21" s="107"/>
      <c r="E21" s="107"/>
      <c r="F21" s="107"/>
      <c r="G21" s="107"/>
      <c r="H21" s="1203"/>
      <c r="I21" s="1203"/>
      <c r="J21" s="107"/>
      <c r="K21" s="107"/>
      <c r="L21" s="107"/>
      <c r="M21" s="106"/>
      <c r="N21" s="99"/>
      <c r="O21" s="99"/>
      <c r="P21" s="43"/>
    </row>
    <row r="22" spans="1:16" ht="12" customHeight="1">
      <c r="A22" s="108" t="s">
        <v>866</v>
      </c>
      <c r="B22" s="108"/>
      <c r="C22" s="108"/>
      <c r="D22" s="108"/>
      <c r="E22" s="108"/>
      <c r="F22" s="108"/>
      <c r="G22" s="108"/>
      <c r="H22" s="108"/>
      <c r="I22" s="108"/>
      <c r="J22" s="108"/>
      <c r="K22" s="108"/>
      <c r="L22" s="108"/>
      <c r="M22" s="99"/>
      <c r="N22" s="99"/>
      <c r="O22" s="99"/>
      <c r="P22" s="43"/>
    </row>
    <row r="23" spans="1:16" ht="12" customHeight="1">
      <c r="A23" s="108" t="s">
        <v>73</v>
      </c>
      <c r="B23" s="108"/>
      <c r="C23" s="108"/>
      <c r="D23" s="108"/>
      <c r="E23" s="108"/>
      <c r="F23" s="108"/>
      <c r="G23" s="108"/>
      <c r="H23" s="108"/>
      <c r="I23" s="108"/>
      <c r="J23" s="108"/>
      <c r="K23" s="833"/>
      <c r="L23" s="833"/>
      <c r="M23" s="99"/>
      <c r="N23" s="99"/>
      <c r="O23" s="99"/>
      <c r="P23" s="43"/>
    </row>
    <row r="24" spans="1:16" ht="12" customHeight="1">
      <c r="A24" s="729" t="s">
        <v>906</v>
      </c>
      <c r="B24" s="729"/>
      <c r="C24" s="729"/>
      <c r="D24" s="729"/>
      <c r="E24" s="729"/>
      <c r="F24" s="729"/>
      <c r="G24" s="729"/>
      <c r="H24" s="729"/>
      <c r="I24" s="729"/>
      <c r="J24" s="729"/>
      <c r="K24" s="729"/>
      <c r="L24" s="729"/>
      <c r="M24" s="515"/>
      <c r="N24" s="99"/>
      <c r="O24" s="99"/>
    </row>
    <row r="25" spans="1:16" ht="12" customHeight="1">
      <c r="A25" s="729" t="s">
        <v>907</v>
      </c>
      <c r="B25" s="729"/>
      <c r="C25" s="729"/>
      <c r="D25" s="729"/>
      <c r="E25" s="729"/>
      <c r="F25" s="729"/>
      <c r="G25" s="729"/>
      <c r="H25" s="729"/>
      <c r="I25" s="729"/>
      <c r="J25" s="729"/>
      <c r="K25" s="729"/>
      <c r="L25" s="729"/>
      <c r="M25" s="515"/>
      <c r="N25" s="99"/>
      <c r="O25" s="99"/>
    </row>
    <row r="26" spans="1:16" ht="12" customHeight="1">
      <c r="A26" s="729" t="s">
        <v>74</v>
      </c>
      <c r="B26" s="729"/>
      <c r="C26" s="729"/>
      <c r="D26" s="729"/>
      <c r="E26" s="729"/>
      <c r="F26" s="729"/>
      <c r="G26" s="729"/>
      <c r="H26" s="729"/>
      <c r="I26" s="729"/>
      <c r="J26" s="729"/>
      <c r="K26" s="729"/>
      <c r="L26" s="729"/>
      <c r="M26" s="515"/>
      <c r="N26" s="99"/>
      <c r="O26" s="99"/>
    </row>
    <row r="27" spans="1:16" ht="12" customHeight="1">
      <c r="A27" s="729" t="s">
        <v>908</v>
      </c>
      <c r="B27" s="729"/>
      <c r="C27" s="729"/>
      <c r="D27" s="729"/>
      <c r="E27" s="729"/>
      <c r="F27" s="729"/>
      <c r="G27" s="729"/>
      <c r="H27" s="729"/>
      <c r="I27" s="729"/>
      <c r="J27" s="729"/>
      <c r="K27" s="729"/>
      <c r="L27" s="729"/>
      <c r="M27" s="515"/>
      <c r="N27" s="99"/>
      <c r="O27" s="99"/>
    </row>
    <row r="28" spans="1:16" ht="12" customHeight="1">
      <c r="A28" s="1370" t="s">
        <v>984</v>
      </c>
      <c r="B28" s="1371"/>
      <c r="C28" s="1371"/>
      <c r="D28" s="1371"/>
      <c r="E28" s="1371"/>
      <c r="F28" s="1371"/>
      <c r="G28" s="1371"/>
      <c r="H28" s="1371"/>
      <c r="I28" s="1371"/>
      <c r="J28" s="1371"/>
      <c r="K28" s="1371"/>
      <c r="L28" s="1371"/>
      <c r="M28" s="1371"/>
      <c r="N28" s="99"/>
      <c r="O28" s="99"/>
    </row>
    <row r="29" spans="1:16" ht="12" customHeight="1">
      <c r="A29" s="729" t="s">
        <v>75</v>
      </c>
      <c r="B29" s="729"/>
      <c r="C29" s="729"/>
      <c r="D29" s="729"/>
      <c r="E29" s="729"/>
      <c r="F29" s="729"/>
      <c r="G29" s="729"/>
      <c r="H29" s="729"/>
      <c r="I29" s="729"/>
      <c r="J29" s="729"/>
      <c r="K29" s="729"/>
      <c r="L29" s="729"/>
      <c r="M29" s="515"/>
      <c r="N29" s="99"/>
      <c r="O29" s="99"/>
    </row>
    <row r="30" spans="1:16" ht="12" customHeight="1">
      <c r="A30" s="729" t="s">
        <v>983</v>
      </c>
      <c r="B30" s="729"/>
      <c r="C30" s="729"/>
      <c r="D30" s="729"/>
      <c r="E30" s="729"/>
      <c r="F30" s="729"/>
      <c r="G30" s="729"/>
      <c r="H30" s="729"/>
      <c r="I30" s="729"/>
      <c r="J30" s="729"/>
      <c r="K30" s="729"/>
      <c r="L30" s="729"/>
      <c r="M30" s="515"/>
      <c r="N30" s="99"/>
      <c r="O30" s="99"/>
    </row>
    <row r="31" spans="1:16" ht="12" customHeight="1">
      <c r="A31" s="729" t="s">
        <v>1202</v>
      </c>
      <c r="B31" s="729"/>
      <c r="C31" s="729"/>
      <c r="D31" s="729"/>
      <c r="E31" s="729"/>
      <c r="F31" s="729"/>
      <c r="G31" s="729"/>
      <c r="H31" s="729"/>
      <c r="I31" s="729"/>
      <c r="J31" s="729"/>
      <c r="K31" s="729"/>
      <c r="L31" s="729"/>
      <c r="M31" s="515"/>
      <c r="N31" s="99"/>
      <c r="O31" s="99"/>
    </row>
    <row r="32" spans="1:16" ht="25.9" customHeight="1">
      <c r="A32" s="1369" t="s">
        <v>1170</v>
      </c>
      <c r="B32" s="1369"/>
      <c r="C32" s="1369"/>
      <c r="D32" s="1369"/>
      <c r="E32" s="1369"/>
      <c r="F32" s="1369"/>
      <c r="G32" s="1369"/>
      <c r="H32" s="1369"/>
      <c r="I32" s="1369"/>
      <c r="J32" s="1369"/>
      <c r="K32" s="1369"/>
      <c r="L32" s="1369"/>
      <c r="M32" s="1369"/>
      <c r="N32" s="99"/>
      <c r="O32" s="99"/>
    </row>
    <row r="33" spans="1:15" ht="14.45" customHeight="1">
      <c r="A33" s="729" t="s">
        <v>1168</v>
      </c>
      <c r="B33" s="868"/>
      <c r="C33" s="868"/>
      <c r="D33" s="868"/>
      <c r="E33" s="868"/>
      <c r="F33" s="868"/>
      <c r="G33" s="868"/>
      <c r="H33" s="868"/>
      <c r="I33" s="1219"/>
      <c r="J33" s="868"/>
      <c r="K33" s="868"/>
      <c r="L33" s="1201"/>
      <c r="M33" s="868"/>
      <c r="N33" s="99"/>
      <c r="O33" s="99"/>
    </row>
    <row r="34" spans="1:15" ht="12" customHeight="1">
      <c r="A34" s="109"/>
      <c r="B34" s="108"/>
      <c r="C34" s="108"/>
      <c r="D34" s="108"/>
      <c r="E34" s="108"/>
      <c r="F34" s="108"/>
      <c r="G34" s="108"/>
      <c r="H34" s="108"/>
      <c r="I34" s="108"/>
      <c r="J34" s="108"/>
      <c r="K34" s="108"/>
      <c r="L34" s="108"/>
      <c r="M34" s="99"/>
      <c r="N34" s="99"/>
      <c r="O34" s="99"/>
    </row>
    <row r="35" spans="1:15">
      <c r="A35" s="110"/>
      <c r="B35" s="99"/>
      <c r="C35" s="99"/>
      <c r="D35" s="99"/>
      <c r="E35" s="99"/>
      <c r="F35" s="99"/>
      <c r="G35" s="99"/>
      <c r="H35" s="99"/>
      <c r="I35" s="99"/>
      <c r="J35" s="99"/>
      <c r="K35" s="99"/>
      <c r="L35" s="99"/>
      <c r="M35" s="99"/>
      <c r="N35" s="99"/>
      <c r="O35" s="99"/>
    </row>
    <row r="54" spans="1:13" ht="15.75">
      <c r="A54" s="111"/>
      <c r="B54" s="111"/>
      <c r="C54" s="111"/>
      <c r="D54" s="111"/>
      <c r="E54" s="111"/>
      <c r="F54" s="111"/>
      <c r="G54" s="111"/>
      <c r="H54" s="111"/>
      <c r="I54" s="111"/>
      <c r="J54" s="111"/>
      <c r="K54" s="111"/>
      <c r="L54" s="111"/>
      <c r="M54" s="111"/>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K4:L4"/>
    <mergeCell ref="A32:M32"/>
    <mergeCell ref="A28:M28"/>
    <mergeCell ref="B4:I4"/>
  </mergeCells>
  <phoneticPr fontId="3" type="noConversion"/>
  <printOptions horizontalCentered="1"/>
  <pageMargins left="0.5" right="0.5" top="1" bottom="1" header="0.5" footer="0.5"/>
  <pageSetup scale="64" orientation="landscape" r:id="rId2"/>
  <headerFooter alignWithMargins="0"/>
  <rowBreaks count="1" manualBreakCount="1">
    <brk id="55"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757" customWidth="1"/>
    <col min="2" max="6" width="16.7109375" style="757" customWidth="1"/>
    <col min="7" max="7" width="14.7109375" style="757" bestFit="1" customWidth="1"/>
    <col min="8" max="16384" width="9.28515625" style="757"/>
  </cols>
  <sheetData>
    <row r="1" spans="1:7" ht="15.75">
      <c r="A1" s="756" t="s">
        <v>785</v>
      </c>
    </row>
    <row r="2" spans="1:7" ht="15.75">
      <c r="A2" s="756" t="s">
        <v>786</v>
      </c>
    </row>
    <row r="3" spans="1:7" ht="13.5" thickBot="1"/>
    <row r="4" spans="1:7">
      <c r="A4" s="758" t="s">
        <v>787</v>
      </c>
      <c r="B4" s="759">
        <v>2014</v>
      </c>
      <c r="C4" s="759">
        <v>2015</v>
      </c>
      <c r="D4" s="759">
        <v>2016</v>
      </c>
      <c r="E4" s="759">
        <v>2017</v>
      </c>
      <c r="F4" s="759">
        <v>2018</v>
      </c>
    </row>
    <row r="5" spans="1:7" ht="12" customHeight="1">
      <c r="A5" s="760"/>
      <c r="B5" s="761"/>
      <c r="C5" s="761"/>
    </row>
    <row r="6" spans="1:7">
      <c r="A6" s="762" t="s">
        <v>788</v>
      </c>
      <c r="B6" s="763">
        <v>211126834</v>
      </c>
      <c r="C6" s="763">
        <v>224112526</v>
      </c>
      <c r="D6" s="763">
        <v>236428402</v>
      </c>
      <c r="E6" s="763">
        <v>248072607</v>
      </c>
      <c r="F6" s="763">
        <v>258214491</v>
      </c>
      <c r="G6" s="764"/>
    </row>
    <row r="7" spans="1:7">
      <c r="A7" s="762" t="s">
        <v>789</v>
      </c>
      <c r="B7" s="280">
        <v>757318750</v>
      </c>
      <c r="C7" s="280">
        <v>741902421</v>
      </c>
      <c r="D7" s="280">
        <v>716489992</v>
      </c>
      <c r="E7" s="280">
        <v>786200361</v>
      </c>
      <c r="F7" s="280">
        <v>733503953</v>
      </c>
      <c r="G7" s="764"/>
    </row>
    <row r="8" spans="1:7">
      <c r="A8" s="762" t="s">
        <v>790</v>
      </c>
      <c r="B8" s="280">
        <v>1407552277</v>
      </c>
      <c r="C8" s="280">
        <v>1494043122</v>
      </c>
      <c r="D8" s="280">
        <v>3090199390</v>
      </c>
      <c r="E8" s="280">
        <v>3179148036</v>
      </c>
      <c r="F8" s="280">
        <v>1528641552</v>
      </c>
      <c r="G8" s="764"/>
    </row>
    <row r="9" spans="1:7">
      <c r="A9" s="762" t="s">
        <v>791</v>
      </c>
      <c r="B9" s="280">
        <v>3660045725</v>
      </c>
      <c r="C9" s="280">
        <v>3860487544</v>
      </c>
      <c r="D9" s="280">
        <v>4270364566</v>
      </c>
      <c r="E9" s="280">
        <v>4644849072</v>
      </c>
      <c r="F9" s="280">
        <v>4664340240</v>
      </c>
      <c r="G9" s="764"/>
    </row>
    <row r="10" spans="1:7">
      <c r="A10" s="762" t="s">
        <v>792</v>
      </c>
      <c r="B10" s="280">
        <v>6081056184</v>
      </c>
      <c r="C10" s="280">
        <v>6109462004</v>
      </c>
      <c r="D10" s="280">
        <v>6447657391</v>
      </c>
      <c r="E10" s="280">
        <v>6980772632</v>
      </c>
      <c r="F10" s="280">
        <v>7491164691</v>
      </c>
      <c r="G10" s="764"/>
    </row>
    <row r="11" spans="1:7">
      <c r="A11" s="762" t="s">
        <v>793</v>
      </c>
      <c r="B11" s="280">
        <v>60429547135.190002</v>
      </c>
      <c r="C11" s="280">
        <v>61970141616.18</v>
      </c>
      <c r="D11" s="280">
        <v>60885515373.729996</v>
      </c>
      <c r="E11" s="280">
        <v>60933912762.050003</v>
      </c>
      <c r="F11" s="280">
        <v>63650484514.720001</v>
      </c>
      <c r="G11" s="764"/>
    </row>
    <row r="12" spans="1:7">
      <c r="A12" s="765" t="s">
        <v>794</v>
      </c>
      <c r="B12" s="280">
        <v>2131166733</v>
      </c>
      <c r="C12" s="280">
        <v>2190603196</v>
      </c>
      <c r="D12" s="280">
        <v>2216264489</v>
      </c>
      <c r="E12" s="280">
        <v>2236965490</v>
      </c>
      <c r="F12" s="280">
        <v>2130068742</v>
      </c>
      <c r="G12" s="764"/>
    </row>
    <row r="13" spans="1:7">
      <c r="A13" s="765" t="s">
        <v>795</v>
      </c>
      <c r="B13" s="280">
        <v>5724507043</v>
      </c>
      <c r="C13" s="280">
        <v>5949039176</v>
      </c>
      <c r="D13" s="280">
        <v>4552185948</v>
      </c>
      <c r="E13" s="280">
        <v>4668220968</v>
      </c>
      <c r="F13" s="280">
        <v>6541106925</v>
      </c>
      <c r="G13" s="764"/>
    </row>
    <row r="14" spans="1:7">
      <c r="A14" s="765" t="s">
        <v>796</v>
      </c>
      <c r="B14" s="280">
        <v>16539340090.190001</v>
      </c>
      <c r="C14" s="280">
        <v>17345526543.18</v>
      </c>
      <c r="D14" s="280">
        <v>17610607150.73</v>
      </c>
      <c r="E14" s="280">
        <v>17802669235.049999</v>
      </c>
      <c r="F14" s="280">
        <v>18260313944.720001</v>
      </c>
      <c r="G14" s="764"/>
    </row>
    <row r="15" spans="1:7">
      <c r="A15" s="765" t="s">
        <v>797</v>
      </c>
      <c r="B15" s="280">
        <v>4871834531</v>
      </c>
      <c r="C15" s="280">
        <v>4965141779</v>
      </c>
      <c r="D15" s="280">
        <v>5017295547</v>
      </c>
      <c r="E15" s="280">
        <v>4960521827</v>
      </c>
      <c r="F15" s="280">
        <v>5037699750</v>
      </c>
      <c r="G15" s="764"/>
    </row>
    <row r="16" spans="1:7">
      <c r="A16" s="765" t="s">
        <v>798</v>
      </c>
      <c r="B16" s="280">
        <v>17271802933</v>
      </c>
      <c r="C16" s="280">
        <v>17463362939</v>
      </c>
      <c r="D16" s="280">
        <v>17163435010</v>
      </c>
      <c r="E16" s="280">
        <v>17057160048</v>
      </c>
      <c r="F16" s="280">
        <v>17184985659</v>
      </c>
      <c r="G16" s="764"/>
    </row>
    <row r="17" spans="1:7">
      <c r="A17" s="762" t="s">
        <v>799</v>
      </c>
      <c r="B17" s="280">
        <v>241695639</v>
      </c>
      <c r="C17" s="280">
        <v>221805862</v>
      </c>
      <c r="D17" s="280">
        <v>217522848</v>
      </c>
      <c r="E17" s="280">
        <v>227218174</v>
      </c>
      <c r="F17" s="280">
        <v>233258397</v>
      </c>
      <c r="G17" s="764"/>
    </row>
    <row r="18" spans="1:7">
      <c r="A18" s="762" t="s">
        <v>800</v>
      </c>
      <c r="B18" s="280">
        <v>906839232</v>
      </c>
      <c r="C18" s="280">
        <v>1556586008</v>
      </c>
      <c r="D18" s="280">
        <v>1066385652</v>
      </c>
      <c r="E18" s="280">
        <v>1122804878</v>
      </c>
      <c r="F18" s="530">
        <v>1220788292</v>
      </c>
      <c r="G18" s="764"/>
    </row>
    <row r="19" spans="1:7">
      <c r="A19" s="762" t="s">
        <v>801</v>
      </c>
      <c r="B19" s="280">
        <v>77493867</v>
      </c>
      <c r="C19" s="280">
        <v>113853808</v>
      </c>
      <c r="D19" s="280">
        <v>125527340</v>
      </c>
      <c r="E19" s="280">
        <v>136553035</v>
      </c>
      <c r="F19" s="280">
        <v>154414967</v>
      </c>
      <c r="G19" s="764"/>
    </row>
    <row r="20" spans="1:7">
      <c r="A20" s="762" t="s">
        <v>802</v>
      </c>
      <c r="B20" s="280">
        <v>1401938869</v>
      </c>
      <c r="C20" s="280">
        <v>1487050977</v>
      </c>
      <c r="D20" s="280">
        <v>1542849074</v>
      </c>
      <c r="E20" s="280">
        <v>1578113758</v>
      </c>
      <c r="F20" s="280">
        <v>1528238084</v>
      </c>
      <c r="G20" s="764"/>
    </row>
    <row r="21" spans="1:7">
      <c r="A21" s="762" t="s">
        <v>803</v>
      </c>
      <c r="B21" s="280">
        <v>1023825481</v>
      </c>
      <c r="C21" s="280">
        <v>1150882544</v>
      </c>
      <c r="D21" s="280">
        <v>1110720704</v>
      </c>
      <c r="E21" s="280">
        <v>1080516636</v>
      </c>
      <c r="F21" s="280">
        <v>1098467483</v>
      </c>
      <c r="G21" s="764"/>
    </row>
    <row r="22" spans="1:7">
      <c r="A22" s="762" t="s">
        <v>804</v>
      </c>
      <c r="B22" s="280">
        <v>148761969</v>
      </c>
      <c r="C22" s="280">
        <v>134318380</v>
      </c>
      <c r="D22" s="280">
        <v>107488543</v>
      </c>
      <c r="E22" s="280">
        <v>128612736</v>
      </c>
      <c r="F22" s="280">
        <v>132268769</v>
      </c>
      <c r="G22" s="764"/>
    </row>
    <row r="23" spans="1:7">
      <c r="A23" s="762" t="s">
        <v>805</v>
      </c>
      <c r="B23" s="280">
        <v>309278136</v>
      </c>
      <c r="C23" s="280">
        <v>317225570</v>
      </c>
      <c r="D23" s="280">
        <v>313510223</v>
      </c>
      <c r="E23" s="280">
        <v>318631326</v>
      </c>
      <c r="F23" s="280">
        <v>326602085</v>
      </c>
      <c r="G23" s="764"/>
    </row>
    <row r="24" spans="1:7">
      <c r="A24" s="762" t="s">
        <v>806</v>
      </c>
      <c r="B24" s="280">
        <v>117422107</v>
      </c>
      <c r="C24" s="280">
        <v>119147258</v>
      </c>
      <c r="D24" s="280">
        <v>121809793</v>
      </c>
      <c r="E24" s="280">
        <v>114432109</v>
      </c>
      <c r="F24" s="280">
        <v>93635761</v>
      </c>
      <c r="G24" s="764"/>
    </row>
    <row r="25" spans="1:7">
      <c r="A25" s="762" t="s">
        <v>807</v>
      </c>
      <c r="B25" s="280">
        <v>348321487</v>
      </c>
      <c r="C25" s="280">
        <v>352818312</v>
      </c>
      <c r="D25" s="280">
        <v>346898800</v>
      </c>
      <c r="E25" s="280">
        <v>340921008</v>
      </c>
      <c r="F25" s="280">
        <v>347932775</v>
      </c>
      <c r="G25" s="764"/>
    </row>
    <row r="26" spans="1:7">
      <c r="A26" s="762" t="s">
        <v>808</v>
      </c>
      <c r="B26" s="280">
        <v>580172000</v>
      </c>
      <c r="C26" s="280">
        <v>608180662</v>
      </c>
      <c r="D26" s="280">
        <v>577465570</v>
      </c>
      <c r="E26" s="280">
        <v>615427279</v>
      </c>
      <c r="F26" s="280">
        <v>625631010</v>
      </c>
      <c r="G26" s="764"/>
    </row>
    <row r="27" spans="1:7">
      <c r="A27" s="762" t="s">
        <v>809</v>
      </c>
      <c r="B27" s="280">
        <v>15872607901</v>
      </c>
      <c r="C27" s="280">
        <v>16934725968</v>
      </c>
      <c r="D27" s="280">
        <v>17601356777</v>
      </c>
      <c r="E27" s="280">
        <v>17987523834</v>
      </c>
      <c r="F27" s="280">
        <v>18613515472</v>
      </c>
      <c r="G27" s="764"/>
    </row>
    <row r="28" spans="1:7">
      <c r="A28" s="765" t="s">
        <v>810</v>
      </c>
      <c r="B28" s="280">
        <v>12638606118</v>
      </c>
      <c r="C28" s="280">
        <v>13486627199</v>
      </c>
      <c r="D28" s="280">
        <v>14015309950</v>
      </c>
      <c r="E28" s="280">
        <v>14249840628</v>
      </c>
      <c r="F28" s="280">
        <v>14760752957</v>
      </c>
      <c r="G28" s="764"/>
    </row>
    <row r="29" spans="1:7">
      <c r="A29" s="762" t="s">
        <v>811</v>
      </c>
      <c r="B29" s="280">
        <v>2096979345</v>
      </c>
      <c r="C29" s="280">
        <v>2296889468</v>
      </c>
      <c r="D29" s="280">
        <v>2375808522</v>
      </c>
      <c r="E29" s="280">
        <v>2453829305</v>
      </c>
      <c r="F29" s="280">
        <v>2556759876</v>
      </c>
      <c r="G29" s="764"/>
    </row>
    <row r="30" spans="1:7">
      <c r="A30" s="762" t="s">
        <v>812</v>
      </c>
      <c r="B30" s="280">
        <v>19745471</v>
      </c>
      <c r="C30" s="280">
        <v>19148564</v>
      </c>
      <c r="D30" s="280">
        <v>18787903</v>
      </c>
      <c r="E30" s="280">
        <v>21157757</v>
      </c>
      <c r="F30" s="280">
        <v>21356590</v>
      </c>
      <c r="G30" s="764"/>
    </row>
    <row r="31" spans="1:7">
      <c r="A31" s="762" t="s">
        <v>813</v>
      </c>
      <c r="B31" s="280">
        <v>552098264</v>
      </c>
      <c r="C31" s="280">
        <v>507174089</v>
      </c>
      <c r="D31" s="280">
        <v>567981977</v>
      </c>
      <c r="E31" s="280">
        <v>842409724</v>
      </c>
      <c r="F31" s="530">
        <v>795927505</v>
      </c>
      <c r="G31" s="764"/>
    </row>
    <row r="32" spans="1:7" ht="12" customHeight="1">
      <c r="B32" s="280"/>
      <c r="C32" s="280"/>
      <c r="D32" s="280"/>
    </row>
    <row r="33" spans="1:6">
      <c r="A33" s="766" t="s">
        <v>17</v>
      </c>
      <c r="B33" s="767">
        <f>SUM(B6:B11,B17:B27,B29:B31)</f>
        <v>96243826673.190002</v>
      </c>
      <c r="C33" s="767">
        <f>SUM(C6:C11,C17:C27,C29:C31)</f>
        <v>100219956703.17999</v>
      </c>
      <c r="D33" s="767">
        <f>SUM(D6:D11,D17:D27,D29:D31)</f>
        <v>101740768840.73</v>
      </c>
      <c r="E33" s="767">
        <f>SUM(E6:E11,E17:E27,E29:E31)</f>
        <v>103741107029.05</v>
      </c>
      <c r="F33" s="767">
        <f>SUM(F6:F11,F17:F27,F29:F31)</f>
        <v>106075146507.72</v>
      </c>
    </row>
    <row r="34" spans="1:6">
      <c r="B34" s="280"/>
      <c r="C34" s="280"/>
      <c r="D34" s="280"/>
      <c r="E34" s="280"/>
      <c r="F34" s="630"/>
    </row>
    <row r="35" spans="1:6">
      <c r="A35" s="757" t="s">
        <v>1</v>
      </c>
      <c r="B35" s="762"/>
      <c r="C35" s="762"/>
    </row>
    <row r="36" spans="1:6" ht="25.15" customHeight="1">
      <c r="A36" s="1376" t="s">
        <v>982</v>
      </c>
      <c r="B36" s="1376"/>
      <c r="C36" s="1376"/>
      <c r="D36" s="1327"/>
      <c r="E36" s="1327"/>
      <c r="F36" s="1327"/>
    </row>
    <row r="37" spans="1:6">
      <c r="A37" s="1373" t="s">
        <v>814</v>
      </c>
      <c r="B37" s="1373"/>
      <c r="C37" s="1373"/>
    </row>
    <row r="38" spans="1:6" ht="37.9" customHeight="1">
      <c r="A38" s="1374" t="s">
        <v>815</v>
      </c>
      <c r="B38" s="1375"/>
      <c r="C38" s="1375"/>
      <c r="D38" s="1327"/>
      <c r="E38" s="1327"/>
      <c r="F38" s="1327"/>
    </row>
    <row r="39" spans="1:6" ht="13.15" customHeight="1">
      <c r="A39" s="1374" t="s">
        <v>1027</v>
      </c>
      <c r="B39" s="1375"/>
      <c r="C39" s="1375"/>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7:C37"/>
    <mergeCell ref="A39:C39"/>
    <mergeCell ref="A36:F36"/>
    <mergeCell ref="A38:F38"/>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40625" defaultRowHeight="15"/>
  <cols>
    <col min="1" max="1" width="15.7109375" style="1265" customWidth="1"/>
    <col min="2" max="2" width="13.85546875" style="1264" customWidth="1"/>
    <col min="3" max="3" width="13.140625" style="1264" customWidth="1"/>
    <col min="4" max="4" width="15.140625" style="1264" customWidth="1"/>
    <col min="5" max="5" width="15.42578125" style="1265" customWidth="1"/>
    <col min="6" max="6" width="15.28515625" style="1265" customWidth="1"/>
    <col min="7" max="7" width="15.140625" style="1264" bestFit="1" customWidth="1"/>
    <col min="8" max="8" width="12.42578125" style="1264" customWidth="1"/>
    <col min="9" max="9" width="15.140625" style="1264" customWidth="1"/>
    <col min="10" max="16384" width="13.140625" style="1265"/>
  </cols>
  <sheetData>
    <row r="1" spans="1:10" ht="18.75">
      <c r="A1" s="1262" t="s">
        <v>320</v>
      </c>
      <c r="B1" s="1263"/>
      <c r="C1" s="1263"/>
      <c r="G1" s="1266"/>
      <c r="H1" s="1266"/>
      <c r="I1" s="1266"/>
    </row>
    <row r="2" spans="1:10">
      <c r="A2" s="1267" t="s">
        <v>1079</v>
      </c>
      <c r="B2" s="1263"/>
      <c r="C2" s="1263"/>
      <c r="G2" s="1266"/>
      <c r="H2" s="1266"/>
      <c r="I2" s="1266"/>
    </row>
    <row r="3" spans="1:10" ht="10.9" customHeight="1" thickBot="1">
      <c r="A3" s="1268"/>
      <c r="B3" s="1263"/>
      <c r="C3" s="1263"/>
      <c r="G3" s="1266"/>
      <c r="H3" s="1266"/>
      <c r="I3" s="1266"/>
    </row>
    <row r="4" spans="1:10">
      <c r="A4" s="1269"/>
      <c r="B4" s="1270" t="s">
        <v>76</v>
      </c>
      <c r="C4" s="1271" t="s">
        <v>59</v>
      </c>
      <c r="D4" s="1271" t="s">
        <v>17</v>
      </c>
      <c r="E4" s="1272"/>
      <c r="F4" s="1273"/>
      <c r="G4" s="1271" t="s">
        <v>76</v>
      </c>
      <c r="H4" s="1271" t="s">
        <v>59</v>
      </c>
      <c r="I4" s="1271" t="s">
        <v>17</v>
      </c>
    </row>
    <row r="5" spans="1:10">
      <c r="A5" s="1274" t="s">
        <v>23</v>
      </c>
      <c r="B5" s="1275" t="s">
        <v>77</v>
      </c>
      <c r="C5" s="1276" t="s">
        <v>68</v>
      </c>
      <c r="D5" s="1276" t="s">
        <v>20</v>
      </c>
      <c r="E5" s="1272"/>
      <c r="F5" s="1277" t="s">
        <v>23</v>
      </c>
      <c r="G5" s="1276" t="s">
        <v>77</v>
      </c>
      <c r="H5" s="1276" t="s">
        <v>68</v>
      </c>
      <c r="I5" s="1276" t="s">
        <v>20</v>
      </c>
    </row>
    <row r="6" spans="1:10" ht="16.5">
      <c r="A6" s="1278" t="s">
        <v>78</v>
      </c>
      <c r="B6" s="1279">
        <v>4678122.78</v>
      </c>
      <c r="C6" s="1280">
        <v>4721028.0999999996</v>
      </c>
      <c r="D6" s="1278">
        <f>SUM(B6:C6)</f>
        <v>9399150.879999999</v>
      </c>
      <c r="E6" s="1281"/>
      <c r="F6" s="1282" t="s">
        <v>79</v>
      </c>
      <c r="G6" s="1280">
        <v>5414841.4400000013</v>
      </c>
      <c r="H6" s="1280">
        <v>4843283.03</v>
      </c>
      <c r="I6" s="1278">
        <f>SUM(G6:H6)</f>
        <v>10258124.470000003</v>
      </c>
      <c r="J6" s="1283"/>
    </row>
    <row r="7" spans="1:10" ht="16.5">
      <c r="A7" s="1278" t="s">
        <v>80</v>
      </c>
      <c r="B7" s="1284">
        <v>15252442.440000001</v>
      </c>
      <c r="C7" s="1284">
        <v>17038807.800000001</v>
      </c>
      <c r="D7" s="1285">
        <f>SUM(B7:C7)</f>
        <v>32291250.240000002</v>
      </c>
      <c r="E7" s="1281"/>
      <c r="F7" s="1282" t="s">
        <v>81</v>
      </c>
      <c r="G7" s="1284">
        <v>3129626.6000000006</v>
      </c>
      <c r="H7" s="1284">
        <v>3200293.91</v>
      </c>
      <c r="I7" s="1285">
        <f>SUM(G7:H7)</f>
        <v>6329920.5100000007</v>
      </c>
      <c r="J7" s="1283"/>
    </row>
    <row r="8" spans="1:10" ht="16.5">
      <c r="A8" s="1278" t="s">
        <v>82</v>
      </c>
      <c r="B8" s="1284">
        <v>2224841.42</v>
      </c>
      <c r="C8" s="1284">
        <v>958819.93</v>
      </c>
      <c r="D8" s="1285">
        <f>SUM(B8:C8)</f>
        <v>3183661.35</v>
      </c>
      <c r="E8" s="1281"/>
      <c r="F8" s="1282" t="s">
        <v>83</v>
      </c>
      <c r="G8" s="1284">
        <v>2029851.6599999997</v>
      </c>
      <c r="H8" s="1284">
        <v>493336.02</v>
      </c>
      <c r="I8" s="1285">
        <f>SUM(G8:H8)</f>
        <v>2523187.6799999997</v>
      </c>
      <c r="J8" s="1283"/>
    </row>
    <row r="9" spans="1:10" ht="16.5">
      <c r="A9" s="1278" t="s">
        <v>84</v>
      </c>
      <c r="B9" s="1284">
        <v>1893603.5800000005</v>
      </c>
      <c r="C9" s="1284">
        <v>821928.25</v>
      </c>
      <c r="D9" s="1285">
        <f>SUM(B9:C9)</f>
        <v>2715531.8300000005</v>
      </c>
      <c r="E9" s="1281"/>
      <c r="F9" s="1282" t="s">
        <v>85</v>
      </c>
      <c r="G9" s="1284">
        <v>3321352.9000000004</v>
      </c>
      <c r="H9" s="1284">
        <v>2104026.8199999998</v>
      </c>
      <c r="I9" s="1285">
        <f>SUM(G9:H9)</f>
        <v>5425379.7200000007</v>
      </c>
      <c r="J9" s="1283"/>
    </row>
    <row r="10" spans="1:10" ht="16.5">
      <c r="A10" s="1278" t="s">
        <v>86</v>
      </c>
      <c r="B10" s="1284">
        <v>4519030.6599999992</v>
      </c>
      <c r="C10" s="1284">
        <v>2895600.89</v>
      </c>
      <c r="D10" s="1285">
        <f>SUM(B10:C10)</f>
        <v>7414631.5499999989</v>
      </c>
      <c r="E10" s="1281"/>
      <c r="F10" s="1282" t="s">
        <v>87</v>
      </c>
      <c r="G10" s="1284">
        <v>1347795.4</v>
      </c>
      <c r="H10" s="1284">
        <v>1326475.71</v>
      </c>
      <c r="I10" s="1285">
        <f>SUM(G10:H10)</f>
        <v>2674271.11</v>
      </c>
      <c r="J10" s="1283"/>
    </row>
    <row r="11" spans="1:10" ht="11.1" customHeight="1">
      <c r="A11" s="1278"/>
      <c r="B11" s="1284"/>
      <c r="C11" s="1284"/>
      <c r="D11" s="1285"/>
      <c r="E11" s="1282"/>
      <c r="F11" s="1282"/>
      <c r="G11" s="1284"/>
      <c r="H11" s="1284"/>
      <c r="I11" s="1285"/>
    </row>
    <row r="12" spans="1:10" ht="15" customHeight="1">
      <c r="A12" s="1278" t="s">
        <v>88</v>
      </c>
      <c r="B12" s="1284">
        <v>2330902.8200000003</v>
      </c>
      <c r="C12" s="1284">
        <v>1385300.64</v>
      </c>
      <c r="D12" s="1285">
        <f>SUM(B12:C12)</f>
        <v>3716203.46</v>
      </c>
      <c r="E12" s="1281"/>
      <c r="F12" s="1282" t="s">
        <v>89</v>
      </c>
      <c r="G12" s="1284">
        <v>5282672.6400000006</v>
      </c>
      <c r="H12" s="1284">
        <v>3653305.27</v>
      </c>
      <c r="I12" s="1285">
        <f>SUM(G12:H12)</f>
        <v>8935977.9100000001</v>
      </c>
      <c r="J12" s="1283"/>
    </row>
    <row r="13" spans="1:10" ht="16.5">
      <c r="A13" s="1278" t="s">
        <v>90</v>
      </c>
      <c r="B13" s="1284">
        <v>25689698.220000003</v>
      </c>
      <c r="C13" s="1284">
        <v>43737163.920000002</v>
      </c>
      <c r="D13" s="1285">
        <f>SUM(B13:C13)</f>
        <v>69426862.140000001</v>
      </c>
      <c r="E13" s="1281"/>
      <c r="F13" s="1282" t="s">
        <v>91</v>
      </c>
      <c r="G13" s="1284">
        <v>17461782.639999997</v>
      </c>
      <c r="H13" s="1284">
        <v>23219651.219999999</v>
      </c>
      <c r="I13" s="1285">
        <f>SUM(G13:H13)</f>
        <v>40681433.859999999</v>
      </c>
      <c r="J13" s="1283"/>
    </row>
    <row r="14" spans="1:10" ht="16.5">
      <c r="A14" s="1278" t="s">
        <v>92</v>
      </c>
      <c r="B14" s="1284">
        <v>10569424.6</v>
      </c>
      <c r="C14" s="1284">
        <v>6229458.4100000001</v>
      </c>
      <c r="D14" s="1285">
        <f>SUM(B14:C14)</f>
        <v>16798883.009999998</v>
      </c>
      <c r="E14" s="1281"/>
      <c r="F14" s="1282" t="s">
        <v>93</v>
      </c>
      <c r="G14" s="1284">
        <v>51850145.840000018</v>
      </c>
      <c r="H14" s="1284">
        <v>68322851.900000006</v>
      </c>
      <c r="I14" s="1285">
        <f>SUM(G14:H14)</f>
        <v>120172997.74000002</v>
      </c>
      <c r="J14" s="1283"/>
    </row>
    <row r="15" spans="1:10" ht="16.5">
      <c r="A15" s="1278" t="s">
        <v>94</v>
      </c>
      <c r="B15" s="1284">
        <v>528675.18000000005</v>
      </c>
      <c r="C15" s="1284">
        <v>822595.79</v>
      </c>
      <c r="D15" s="1285">
        <f>SUM(B15:C15)</f>
        <v>1351270.9700000002</v>
      </c>
      <c r="E15" s="1281"/>
      <c r="F15" s="1282" t="s">
        <v>95</v>
      </c>
      <c r="G15" s="1284">
        <v>7489565.2000000011</v>
      </c>
      <c r="H15" s="1284">
        <v>4453254.1900000004</v>
      </c>
      <c r="I15" s="1285">
        <f>SUM(G15:H15)</f>
        <v>11942819.390000001</v>
      </c>
      <c r="J15" s="1283"/>
    </row>
    <row r="16" spans="1:10" ht="16.5">
      <c r="A16" s="1279" t="s">
        <v>464</v>
      </c>
      <c r="B16" s="1284">
        <v>11604746.82</v>
      </c>
      <c r="C16" s="1284">
        <v>6395201.2400000002</v>
      </c>
      <c r="D16" s="1285">
        <f>SUM(B16:C16)</f>
        <v>17999948.060000002</v>
      </c>
      <c r="E16" s="1281"/>
      <c r="F16" s="1282" t="s">
        <v>96</v>
      </c>
      <c r="G16" s="1284">
        <v>223544.78</v>
      </c>
      <c r="H16" s="1284">
        <v>129609.73</v>
      </c>
      <c r="I16" s="1285">
        <f>SUM(G16:H16)</f>
        <v>353154.51</v>
      </c>
      <c r="J16" s="1283"/>
    </row>
    <row r="17" spans="1:10" ht="11.1" customHeight="1">
      <c r="A17" s="1278"/>
      <c r="B17" s="1284"/>
      <c r="C17" s="1284"/>
      <c r="D17" s="1285"/>
      <c r="E17" s="1282"/>
      <c r="F17" s="1282"/>
      <c r="G17" s="1284"/>
      <c r="H17" s="1284"/>
      <c r="I17" s="1285"/>
    </row>
    <row r="18" spans="1:10" ht="16.5">
      <c r="A18" s="1278" t="s">
        <v>97</v>
      </c>
      <c r="B18" s="1284">
        <v>784038.35999999987</v>
      </c>
      <c r="C18" s="1284">
        <v>378148.59</v>
      </c>
      <c r="D18" s="1285">
        <f>SUM(B18:C18)</f>
        <v>1162186.95</v>
      </c>
      <c r="E18" s="1281"/>
      <c r="F18" s="1282" t="s">
        <v>98</v>
      </c>
      <c r="G18" s="1284">
        <v>5605751.8999999985</v>
      </c>
      <c r="H18" s="1284">
        <v>3001634.78</v>
      </c>
      <c r="I18" s="1285">
        <f>SUM(G18:H18)</f>
        <v>8607386.6799999978</v>
      </c>
      <c r="J18" s="1283"/>
    </row>
    <row r="19" spans="1:10" ht="16.5">
      <c r="A19" s="1278" t="s">
        <v>99</v>
      </c>
      <c r="B19" s="1284">
        <v>5018335.0600000015</v>
      </c>
      <c r="C19" s="1284">
        <v>3006690.91</v>
      </c>
      <c r="D19" s="1285">
        <f>SUM(B19:C19)</f>
        <v>8025025.9700000016</v>
      </c>
      <c r="E19" s="1281"/>
      <c r="F19" s="1282" t="s">
        <v>100</v>
      </c>
      <c r="G19" s="1284">
        <v>10808470.579999998</v>
      </c>
      <c r="H19" s="1284">
        <v>11164276.08</v>
      </c>
      <c r="I19" s="1285">
        <f>SUM(G19:H19)</f>
        <v>21972746.659999996</v>
      </c>
      <c r="J19" s="1283"/>
    </row>
    <row r="20" spans="1:10" ht="16.5">
      <c r="A20" s="1278" t="s">
        <v>101</v>
      </c>
      <c r="B20" s="1284">
        <v>2019245.52</v>
      </c>
      <c r="C20" s="1286">
        <v>629575.62</v>
      </c>
      <c r="D20" s="1285">
        <f>SUM(B20:C20)</f>
        <v>2648821.14</v>
      </c>
      <c r="E20" s="1281"/>
      <c r="F20" s="1282" t="s">
        <v>102</v>
      </c>
      <c r="G20" s="1284">
        <v>921918.15999999968</v>
      </c>
      <c r="H20" s="1284">
        <v>224598.33</v>
      </c>
      <c r="I20" s="1285">
        <f>SUM(G20:H20)</f>
        <v>1146516.4899999998</v>
      </c>
      <c r="J20" s="1283"/>
    </row>
    <row r="21" spans="1:10" ht="16.5">
      <c r="A21" s="1278" t="s">
        <v>103</v>
      </c>
      <c r="B21" s="1284">
        <v>2927294.0800000005</v>
      </c>
      <c r="C21" s="1284">
        <v>1797469.51</v>
      </c>
      <c r="D21" s="1285">
        <f>SUM(B21:C21)</f>
        <v>4724763.5900000008</v>
      </c>
      <c r="E21" s="1281"/>
      <c r="F21" s="1282" t="s">
        <v>104</v>
      </c>
      <c r="G21" s="1284">
        <v>4497818.4400000004</v>
      </c>
      <c r="H21" s="1284">
        <v>2588924.79</v>
      </c>
      <c r="I21" s="1285">
        <f>SUM(G21:H21)</f>
        <v>7086743.2300000004</v>
      </c>
      <c r="J21" s="1283"/>
    </row>
    <row r="22" spans="1:10" ht="16.5">
      <c r="A22" s="1278" t="s">
        <v>105</v>
      </c>
      <c r="B22" s="1284">
        <v>2228104.84</v>
      </c>
      <c r="C22" s="1284">
        <v>939146.01</v>
      </c>
      <c r="D22" s="1285">
        <f>SUM(B22:C22)</f>
        <v>3167250.8499999996</v>
      </c>
      <c r="E22" s="1281"/>
      <c r="F22" s="1282" t="s">
        <v>106</v>
      </c>
      <c r="G22" s="1284">
        <v>2707828.6</v>
      </c>
      <c r="H22" s="1284">
        <v>1384960.67</v>
      </c>
      <c r="I22" s="1285">
        <f>SUM(G22:H22)</f>
        <v>4092789.27</v>
      </c>
      <c r="J22" s="1283"/>
    </row>
    <row r="23" spans="1:10" ht="11.1" customHeight="1">
      <c r="A23" s="1278"/>
      <c r="B23" s="1284"/>
      <c r="C23" s="1284"/>
      <c r="D23" s="1285"/>
      <c r="E23" s="1282"/>
      <c r="F23" s="1282"/>
      <c r="G23" s="1284"/>
      <c r="H23" s="1284"/>
      <c r="I23" s="1285"/>
    </row>
    <row r="24" spans="1:10" ht="16.5">
      <c r="A24" s="1278" t="s">
        <v>107</v>
      </c>
      <c r="B24" s="1284">
        <v>8210782.6000000015</v>
      </c>
      <c r="C24" s="1284">
        <v>5696247.6799999997</v>
      </c>
      <c r="D24" s="1285">
        <f>SUM(B24:C24)</f>
        <v>13907030.280000001</v>
      </c>
      <c r="E24" s="1281"/>
      <c r="F24" s="1282" t="s">
        <v>108</v>
      </c>
      <c r="G24" s="1284">
        <v>1184624.0400000005</v>
      </c>
      <c r="H24" s="1284">
        <v>1831938.15</v>
      </c>
      <c r="I24" s="1285">
        <f>SUM(G24:H24)</f>
        <v>3016562.1900000004</v>
      </c>
      <c r="J24" s="1283"/>
    </row>
    <row r="25" spans="1:10" ht="16.5">
      <c r="A25" s="1278" t="s">
        <v>109</v>
      </c>
      <c r="B25" s="1284">
        <v>4644672.620000001</v>
      </c>
      <c r="C25" s="1284">
        <v>2239106.58</v>
      </c>
      <c r="D25" s="1285">
        <f>SUM(B25:C25)</f>
        <v>6883779.2000000011</v>
      </c>
      <c r="E25" s="1281"/>
      <c r="F25" s="1282" t="s">
        <v>110</v>
      </c>
      <c r="G25" s="1284">
        <v>3334406.6799999997</v>
      </c>
      <c r="H25" s="1284">
        <v>1365779.69</v>
      </c>
      <c r="I25" s="1285">
        <f>SUM(G25:H25)</f>
        <v>4700186.3699999992</v>
      </c>
      <c r="J25" s="1283"/>
    </row>
    <row r="26" spans="1:10" ht="16.5">
      <c r="A26" s="1278" t="s">
        <v>111</v>
      </c>
      <c r="B26" s="1284">
        <v>4013199.5</v>
      </c>
      <c r="C26" s="1284">
        <v>2043840.42</v>
      </c>
      <c r="D26" s="1285">
        <f>SUM(B26:C26)</f>
        <v>6057039.9199999999</v>
      </c>
      <c r="E26" s="1281"/>
      <c r="F26" s="1282" t="s">
        <v>112</v>
      </c>
      <c r="G26" s="1284">
        <v>76941005.189999998</v>
      </c>
      <c r="H26" s="1284">
        <v>84955147.959999993</v>
      </c>
      <c r="I26" s="1285">
        <f>SUM(G26:H26)</f>
        <v>161896153.14999998</v>
      </c>
      <c r="J26" s="1283"/>
    </row>
    <row r="27" spans="1:10" ht="16.5">
      <c r="A27" s="1278" t="s">
        <v>113</v>
      </c>
      <c r="B27" s="1284">
        <v>797907.90000000014</v>
      </c>
      <c r="C27" s="1286">
        <v>894388.51</v>
      </c>
      <c r="D27" s="1285">
        <f>SUM(B27:C27)</f>
        <v>1692296.4100000001</v>
      </c>
      <c r="E27" s="1281"/>
      <c r="F27" s="1282" t="s">
        <v>114</v>
      </c>
      <c r="G27" s="1284">
        <v>4932670.08</v>
      </c>
      <c r="H27" s="1284">
        <v>3900439.02</v>
      </c>
      <c r="I27" s="1285">
        <f>SUM(G27:H27)</f>
        <v>8833109.0999999996</v>
      </c>
      <c r="J27" s="1283"/>
    </row>
    <row r="28" spans="1:10" ht="16.5">
      <c r="A28" s="1278" t="s">
        <v>115</v>
      </c>
      <c r="B28" s="1284">
        <v>1879733.98</v>
      </c>
      <c r="C28" s="1284">
        <v>744107.3</v>
      </c>
      <c r="D28" s="1285">
        <f>SUM(B28:C28)</f>
        <v>2623841.2800000003</v>
      </c>
      <c r="E28" s="1281"/>
      <c r="F28" s="1282" t="s">
        <v>116</v>
      </c>
      <c r="G28" s="1284">
        <v>1608053.7200000004</v>
      </c>
      <c r="H28" s="1284">
        <v>517950.95</v>
      </c>
      <c r="I28" s="1285">
        <f>SUM(G28:H28)</f>
        <v>2126004.6700000004</v>
      </c>
      <c r="J28" s="1283"/>
    </row>
    <row r="29" spans="1:10" ht="11.1" customHeight="1">
      <c r="A29" s="1278"/>
      <c r="B29" s="1284"/>
      <c r="C29" s="1284"/>
      <c r="D29" s="1285"/>
      <c r="E29" s="1282"/>
      <c r="F29" s="1282"/>
      <c r="G29" s="1284"/>
      <c r="H29" s="1284"/>
      <c r="I29" s="1285"/>
    </row>
    <row r="30" spans="1:10" ht="16.5">
      <c r="A30" s="1278" t="s">
        <v>117</v>
      </c>
      <c r="B30" s="1284">
        <v>58155087.020000011</v>
      </c>
      <c r="C30" s="1284">
        <v>52253700.75</v>
      </c>
      <c r="D30" s="1285">
        <f>SUM(B30:C30)</f>
        <v>110408787.77000001</v>
      </c>
      <c r="E30" s="1281"/>
      <c r="F30" s="1282" t="s">
        <v>118</v>
      </c>
      <c r="G30" s="1284">
        <v>1953161.0999999996</v>
      </c>
      <c r="H30" s="1284">
        <v>1069473.3700000001</v>
      </c>
      <c r="I30" s="1285">
        <f>SUM(G30:H30)</f>
        <v>3022634.4699999997</v>
      </c>
      <c r="J30" s="1283"/>
    </row>
    <row r="31" spans="1:10" ht="16.5">
      <c r="A31" s="1278" t="s">
        <v>119</v>
      </c>
      <c r="B31" s="1284">
        <v>2232184.1600000006</v>
      </c>
      <c r="C31" s="1284">
        <v>1143253.47</v>
      </c>
      <c r="D31" s="1285">
        <f>SUM(B31:C31)</f>
        <v>3375437.6300000008</v>
      </c>
      <c r="E31" s="1281"/>
      <c r="F31" s="1282" t="s">
        <v>120</v>
      </c>
      <c r="G31" s="1284">
        <v>1063877.2400000002</v>
      </c>
      <c r="H31" s="1284">
        <v>512224.17</v>
      </c>
      <c r="I31" s="1285">
        <f>SUM(G31:H31)</f>
        <v>1576101.4100000001</v>
      </c>
      <c r="J31" s="1283"/>
    </row>
    <row r="32" spans="1:10" ht="16.5">
      <c r="A32" s="1278" t="s">
        <v>121</v>
      </c>
      <c r="B32" s="1284">
        <v>736718.67999999993</v>
      </c>
      <c r="C32" s="1284">
        <v>177907.81</v>
      </c>
      <c r="D32" s="1285">
        <f>SUM(B32:C32)</f>
        <v>914626.49</v>
      </c>
      <c r="E32" s="1281"/>
      <c r="F32" s="1282" t="s">
        <v>122</v>
      </c>
      <c r="G32" s="1284">
        <v>4317514.0999999996</v>
      </c>
      <c r="H32" s="1286">
        <v>5663851.9699999997</v>
      </c>
      <c r="I32" s="1285">
        <f>SUM(G32:H32)</f>
        <v>9981366.0700000003</v>
      </c>
      <c r="J32" s="1283"/>
    </row>
    <row r="33" spans="1:10" ht="16.5">
      <c r="A33" s="1278" t="s">
        <v>123</v>
      </c>
      <c r="B33" s="1284">
        <v>8582813.2799999993</v>
      </c>
      <c r="C33" s="1284">
        <v>8254625.4000000004</v>
      </c>
      <c r="D33" s="1285">
        <f>SUM(B33:C33)</f>
        <v>16837438.68</v>
      </c>
      <c r="E33" s="1281"/>
      <c r="F33" s="1282" t="s">
        <v>124</v>
      </c>
      <c r="G33" s="1284">
        <v>1230312.0400000003</v>
      </c>
      <c r="H33" s="1284">
        <v>1189385.3899999999</v>
      </c>
      <c r="I33" s="1285">
        <f>SUM(G33:H33)</f>
        <v>2419697.4300000002</v>
      </c>
      <c r="J33" s="1283"/>
    </row>
    <row r="34" spans="1:10" ht="16.5">
      <c r="A34" s="1278" t="s">
        <v>125</v>
      </c>
      <c r="B34" s="1284">
        <v>1444882.3399999999</v>
      </c>
      <c r="C34" s="1284">
        <v>535600.11</v>
      </c>
      <c r="D34" s="1285">
        <f>SUM(B34:C34)</f>
        <v>1980482.4499999997</v>
      </c>
      <c r="E34" s="1281"/>
      <c r="F34" s="1282" t="s">
        <v>126</v>
      </c>
      <c r="G34" s="1284">
        <v>10819076.740000002</v>
      </c>
      <c r="H34" s="1284">
        <v>13351507.060000001</v>
      </c>
      <c r="I34" s="1285">
        <f>SUM(G34:H34)</f>
        <v>24170583.800000004</v>
      </c>
      <c r="J34" s="1283"/>
    </row>
    <row r="35" spans="1:10" ht="11.1" customHeight="1">
      <c r="A35" s="1278"/>
      <c r="B35" s="1284"/>
      <c r="C35" s="1284"/>
      <c r="D35" s="1285"/>
      <c r="E35" s="1282"/>
      <c r="F35" s="1282"/>
      <c r="G35" s="1284"/>
      <c r="H35" s="1284"/>
      <c r="I35" s="1285"/>
    </row>
    <row r="36" spans="1:10" ht="16.5">
      <c r="A36" s="1278" t="s">
        <v>127</v>
      </c>
      <c r="B36" s="1284">
        <v>2130202.04</v>
      </c>
      <c r="C36" s="1284">
        <v>754935.63</v>
      </c>
      <c r="D36" s="1285">
        <f>SUM(B36:C36)</f>
        <v>2885137.67</v>
      </c>
      <c r="E36" s="1281"/>
      <c r="F36" s="1282" t="s">
        <v>128</v>
      </c>
      <c r="G36" s="1284">
        <v>2033930.9400000006</v>
      </c>
      <c r="H36" s="1284">
        <v>1282908.7</v>
      </c>
      <c r="I36" s="1285">
        <f>SUM(G36:H36)</f>
        <v>3316839.6400000006</v>
      </c>
      <c r="J36" s="1283"/>
    </row>
    <row r="37" spans="1:10" ht="16.5">
      <c r="A37" s="1278" t="s">
        <v>129</v>
      </c>
      <c r="B37" s="1284">
        <v>4139657.28</v>
      </c>
      <c r="C37" s="1284">
        <v>1937984.11</v>
      </c>
      <c r="D37" s="1285">
        <f>SUM(B37:C37)</f>
        <v>6077641.3899999997</v>
      </c>
      <c r="E37" s="1281"/>
      <c r="F37" s="1282" t="s">
        <v>130</v>
      </c>
      <c r="G37" s="1284">
        <v>3150838.88</v>
      </c>
      <c r="H37" s="1284">
        <v>1913711.77</v>
      </c>
      <c r="I37" s="1285">
        <f>SUM(G37:H37)</f>
        <v>5064550.6500000004</v>
      </c>
      <c r="J37" s="1283"/>
    </row>
    <row r="38" spans="1:10" ht="16.5">
      <c r="A38" s="1278" t="s">
        <v>131</v>
      </c>
      <c r="B38" s="1284">
        <v>1498728.9000000001</v>
      </c>
      <c r="C38" s="1284">
        <v>2043601.37</v>
      </c>
      <c r="D38" s="1285">
        <f>SUM(B38:C38)</f>
        <v>3542330.2700000005</v>
      </c>
      <c r="E38" s="1281"/>
      <c r="F38" s="1282" t="s">
        <v>132</v>
      </c>
      <c r="G38" s="1284">
        <v>1648030.7400000002</v>
      </c>
      <c r="H38" s="1284">
        <v>1524230.01</v>
      </c>
      <c r="I38" s="1285">
        <f>SUM(G38:H38)</f>
        <v>3172260.75</v>
      </c>
      <c r="J38" s="1283"/>
    </row>
    <row r="39" spans="1:10" ht="16.5">
      <c r="A39" s="1278" t="s">
        <v>133</v>
      </c>
      <c r="B39" s="1284">
        <v>187996245.77000001</v>
      </c>
      <c r="C39" s="1284">
        <v>189416588.44999999</v>
      </c>
      <c r="D39" s="1285">
        <f>SUM(B39:C39)</f>
        <v>377412834.22000003</v>
      </c>
      <c r="E39" s="1281"/>
      <c r="F39" s="1282" t="s">
        <v>134</v>
      </c>
      <c r="G39" s="1284">
        <v>1315976.96</v>
      </c>
      <c r="H39" s="1284">
        <v>741989.32</v>
      </c>
      <c r="I39" s="1285">
        <f>SUM(G39:H39)</f>
        <v>2057966.2799999998</v>
      </c>
      <c r="J39" s="1283"/>
    </row>
    <row r="40" spans="1:10" ht="16.5">
      <c r="A40" s="1278" t="s">
        <v>135</v>
      </c>
      <c r="B40" s="1284">
        <v>11607194.380000001</v>
      </c>
      <c r="C40" s="1284">
        <v>10240337.41</v>
      </c>
      <c r="D40" s="1285">
        <f>SUM(B40:C40)</f>
        <v>21847531.789999999</v>
      </c>
      <c r="E40" s="1281"/>
      <c r="F40" s="1282" t="s">
        <v>136</v>
      </c>
      <c r="G40" s="1284">
        <v>2142439.8800000004</v>
      </c>
      <c r="H40" s="1284">
        <v>1740734.39</v>
      </c>
      <c r="I40" s="1285">
        <f>SUM(G40:H40)</f>
        <v>3883174.2700000005</v>
      </c>
      <c r="J40" s="1283"/>
    </row>
    <row r="41" spans="1:10" ht="11.1" customHeight="1">
      <c r="A41" s="1278"/>
      <c r="B41" s="1284"/>
      <c r="C41" s="1284"/>
      <c r="D41" s="1285"/>
      <c r="E41" s="1282"/>
      <c r="F41" s="1282"/>
      <c r="G41" s="1284"/>
      <c r="H41" s="1284"/>
      <c r="I41" s="1285"/>
    </row>
    <row r="42" spans="1:10" ht="16.5">
      <c r="A42" s="1278" t="s">
        <v>137</v>
      </c>
      <c r="B42" s="1284">
        <v>2233000.0199999996</v>
      </c>
      <c r="C42" s="1284">
        <v>958475.16</v>
      </c>
      <c r="D42" s="1285">
        <f>SUM(B42:C42)</f>
        <v>3191475.1799999997</v>
      </c>
      <c r="E42" s="1281"/>
      <c r="F42" s="1282" t="s">
        <v>138</v>
      </c>
      <c r="G42" s="1284">
        <v>5045258.2899999991</v>
      </c>
      <c r="H42" s="1284">
        <v>3694833.34</v>
      </c>
      <c r="I42" s="1285">
        <f>SUM(G42:H42)</f>
        <v>8740091.629999999</v>
      </c>
      <c r="J42" s="1283"/>
    </row>
    <row r="43" spans="1:10" ht="16.5">
      <c r="A43" s="1278" t="s">
        <v>139</v>
      </c>
      <c r="B43" s="1284">
        <v>3907954.02</v>
      </c>
      <c r="C43" s="1284">
        <v>1798202.98</v>
      </c>
      <c r="D43" s="1285">
        <f>SUM(B43:C43)</f>
        <v>5706157</v>
      </c>
      <c r="E43" s="1281"/>
      <c r="F43" s="1282" t="s">
        <v>140</v>
      </c>
      <c r="G43" s="1284">
        <v>3371120.1799999997</v>
      </c>
      <c r="H43" s="1284">
        <v>2129351.86</v>
      </c>
      <c r="I43" s="1285">
        <f>SUM(G43:H43)</f>
        <v>5500472.0399999991</v>
      </c>
      <c r="J43" s="1283"/>
    </row>
    <row r="44" spans="1:10" ht="16.5">
      <c r="A44" s="1278" t="s">
        <v>26</v>
      </c>
      <c r="B44" s="1284">
        <v>7922785.1800000016</v>
      </c>
      <c r="C44" s="1284">
        <v>5811655.0300000003</v>
      </c>
      <c r="D44" s="1285">
        <f>SUM(B44:C44)</f>
        <v>13734440.210000001</v>
      </c>
      <c r="E44" s="1281"/>
      <c r="F44" s="1282" t="s">
        <v>141</v>
      </c>
      <c r="G44" s="1284">
        <v>2414936.04</v>
      </c>
      <c r="H44" s="1284">
        <v>1214619.5</v>
      </c>
      <c r="I44" s="1285">
        <f>SUM(G44:H44)</f>
        <v>3629555.54</v>
      </c>
      <c r="J44" s="1283"/>
    </row>
    <row r="45" spans="1:10" ht="16.5">
      <c r="A45" s="1278" t="s">
        <v>142</v>
      </c>
      <c r="B45" s="1284">
        <v>13708841.440000001</v>
      </c>
      <c r="C45" s="1284">
        <v>14622568.01</v>
      </c>
      <c r="D45" s="1285">
        <f>SUM(B45:C45)</f>
        <v>28331409.450000003</v>
      </c>
      <c r="E45" s="1281"/>
      <c r="F45" s="1282" t="s">
        <v>143</v>
      </c>
      <c r="G45" s="1284">
        <v>9171046.040000001</v>
      </c>
      <c r="H45" s="1284">
        <v>2716954.43</v>
      </c>
      <c r="I45" s="1285">
        <f>SUM(G45:H45)</f>
        <v>11888000.470000001</v>
      </c>
      <c r="J45" s="1283"/>
    </row>
    <row r="46" spans="1:10" ht="16.5">
      <c r="A46" s="1287" t="s">
        <v>144</v>
      </c>
      <c r="B46" s="1288">
        <v>2522629.1599999997</v>
      </c>
      <c r="C46" s="1288">
        <v>2058996.33</v>
      </c>
      <c r="D46" s="1289">
        <f>SUM(B46:C46)</f>
        <v>4581625.49</v>
      </c>
      <c r="E46" s="1281"/>
      <c r="F46" s="1290" t="s">
        <v>145</v>
      </c>
      <c r="G46" s="1288">
        <v>4056439.879999999</v>
      </c>
      <c r="H46" s="1288">
        <v>3281803.4</v>
      </c>
      <c r="I46" s="1289">
        <f>SUM(G46:H46)</f>
        <v>7338243.2799999993</v>
      </c>
      <c r="J46" s="1283"/>
    </row>
    <row r="47" spans="1:10" ht="18.75">
      <c r="A47" s="1262" t="s">
        <v>72</v>
      </c>
      <c r="B47" s="1291"/>
      <c r="C47" s="1292"/>
      <c r="D47" s="1292"/>
      <c r="E47" s="1293"/>
      <c r="F47" s="1293"/>
      <c r="G47" s="1292"/>
      <c r="H47" s="1292"/>
      <c r="I47" s="1292"/>
    </row>
    <row r="48" spans="1:10">
      <c r="A48" s="1267" t="str">
        <f>A2</f>
        <v>Local Sales Tax Distribution - Fiscal Year 2019</v>
      </c>
      <c r="B48" s="1291"/>
      <c r="C48" s="1294"/>
      <c r="D48" s="1294"/>
      <c r="E48" s="1295"/>
      <c r="F48" s="1295"/>
      <c r="G48" s="1294"/>
      <c r="H48" s="1294"/>
      <c r="I48" s="1294"/>
    </row>
    <row r="49" spans="1:10" ht="15.75" thickBot="1">
      <c r="A49" s="1267"/>
      <c r="B49" s="1294"/>
      <c r="C49" s="1294"/>
      <c r="D49" s="1294"/>
      <c r="E49" s="1295"/>
      <c r="F49" s="1295"/>
      <c r="G49" s="1294"/>
      <c r="H49" s="1294"/>
      <c r="I49" s="1294"/>
    </row>
    <row r="50" spans="1:10">
      <c r="A50" s="1296"/>
      <c r="B50" s="1271" t="s">
        <v>76</v>
      </c>
      <c r="C50" s="1271" t="s">
        <v>59</v>
      </c>
      <c r="D50" s="1271" t="s">
        <v>17</v>
      </c>
      <c r="E50" s="1282"/>
      <c r="F50" s="1297"/>
      <c r="G50" s="1271" t="s">
        <v>76</v>
      </c>
      <c r="H50" s="1271" t="s">
        <v>59</v>
      </c>
      <c r="I50" s="1271" t="s">
        <v>17</v>
      </c>
    </row>
    <row r="51" spans="1:10">
      <c r="A51" s="1274" t="s">
        <v>23</v>
      </c>
      <c r="B51" s="1276" t="s">
        <v>77</v>
      </c>
      <c r="C51" s="1276" t="s">
        <v>68</v>
      </c>
      <c r="D51" s="1276" t="s">
        <v>20</v>
      </c>
      <c r="E51" s="1282"/>
      <c r="F51" s="1274" t="s">
        <v>25</v>
      </c>
      <c r="G51" s="1276" t="s">
        <v>77</v>
      </c>
      <c r="H51" s="1276" t="s">
        <v>68</v>
      </c>
      <c r="I51" s="1276" t="s">
        <v>20</v>
      </c>
    </row>
    <row r="52" spans="1:10" ht="16.5">
      <c r="A52" s="1278" t="s">
        <v>146</v>
      </c>
      <c r="B52" s="1298">
        <v>2616452.6799999992</v>
      </c>
      <c r="C52" s="1298">
        <v>3434849.02</v>
      </c>
      <c r="D52" s="1278">
        <f>SUM(B52:C52)</f>
        <v>6051301.6999999993</v>
      </c>
      <c r="E52" s="1281"/>
      <c r="F52" s="1278" t="s">
        <v>149</v>
      </c>
      <c r="G52" s="1299">
        <v>2693959.1</v>
      </c>
      <c r="H52" s="1299">
        <v>8207347.1900000004</v>
      </c>
      <c r="I52" s="1278">
        <f>SUM(G52:H52)</f>
        <v>10901306.290000001</v>
      </c>
      <c r="J52" s="1283"/>
    </row>
    <row r="53" spans="1:10" ht="16.5">
      <c r="A53" s="1278" t="s">
        <v>148</v>
      </c>
      <c r="B53" s="1284">
        <v>5561695.6400000006</v>
      </c>
      <c r="C53" s="1284">
        <v>2693919.5</v>
      </c>
      <c r="D53" s="1285">
        <f>SUM(B53:C53)</f>
        <v>8255615.1400000006</v>
      </c>
      <c r="E53" s="1281"/>
      <c r="F53" s="1278" t="s">
        <v>151</v>
      </c>
      <c r="G53" s="1284">
        <v>868887.48</v>
      </c>
      <c r="H53" s="1284">
        <v>1427893.36</v>
      </c>
      <c r="I53" s="1285">
        <f>SUM(G53:H53)</f>
        <v>2296780.84</v>
      </c>
      <c r="J53" s="1283"/>
    </row>
    <row r="54" spans="1:10" ht="16.5">
      <c r="A54" s="1278" t="s">
        <v>150</v>
      </c>
      <c r="B54" s="1284">
        <v>84858895.219999984</v>
      </c>
      <c r="C54" s="1284">
        <v>69044464.890000001</v>
      </c>
      <c r="D54" s="1285">
        <f>SUM(B54:C54)</f>
        <v>153903360.10999998</v>
      </c>
      <c r="E54" s="1281"/>
      <c r="F54" s="1278" t="s">
        <v>153</v>
      </c>
      <c r="G54" s="1284">
        <v>6263332.4599999981</v>
      </c>
      <c r="H54" s="1284">
        <v>8979736.5099999998</v>
      </c>
      <c r="I54" s="1285">
        <f>SUM(G54:H54)</f>
        <v>15243068.969999999</v>
      </c>
      <c r="J54" s="1283"/>
    </row>
    <row r="55" spans="1:10" ht="16.5">
      <c r="A55" s="1278" t="s">
        <v>152</v>
      </c>
      <c r="B55" s="1284">
        <v>4399915.580000001</v>
      </c>
      <c r="C55" s="1284">
        <v>4423149.42</v>
      </c>
      <c r="D55" s="1285">
        <f>SUM(B55:C55)</f>
        <v>8823065</v>
      </c>
      <c r="E55" s="1281"/>
      <c r="F55" s="1282" t="s">
        <v>155</v>
      </c>
      <c r="G55" s="1284">
        <v>1066324.8400000001</v>
      </c>
      <c r="H55" s="1284">
        <v>1744981.64</v>
      </c>
      <c r="I55" s="1285">
        <f>SUM(G55:H55)</f>
        <v>2811306.48</v>
      </c>
      <c r="J55" s="1283"/>
    </row>
    <row r="56" spans="1:10" ht="16.5">
      <c r="A56" s="1278" t="s">
        <v>154</v>
      </c>
      <c r="B56" s="1284">
        <v>951289.01999999979</v>
      </c>
      <c r="C56" s="1284">
        <v>591760.85</v>
      </c>
      <c r="D56" s="1285">
        <f>SUM(B56:C56)</f>
        <v>1543049.8699999996</v>
      </c>
      <c r="E56" s="1281"/>
      <c r="F56" s="1282" t="s">
        <v>133</v>
      </c>
      <c r="G56" s="1284">
        <v>3144312.02</v>
      </c>
      <c r="H56" s="1284">
        <v>11826813.4</v>
      </c>
      <c r="I56" s="1285">
        <f>SUM(G56:H56)</f>
        <v>14971125.42</v>
      </c>
      <c r="J56" s="1283"/>
    </row>
    <row r="57" spans="1:10" ht="11.1" customHeight="1">
      <c r="A57" s="1278"/>
      <c r="B57" s="1284"/>
      <c r="C57" s="1284"/>
      <c r="D57" s="1285"/>
      <c r="E57" s="1282"/>
      <c r="G57" s="1265"/>
      <c r="H57" s="1265"/>
      <c r="I57" s="1265"/>
      <c r="J57" s="1283"/>
    </row>
    <row r="58" spans="1:10" ht="16.5">
      <c r="A58" s="1278" t="s">
        <v>156</v>
      </c>
      <c r="B58" s="1284">
        <v>1100590.8</v>
      </c>
      <c r="C58" s="1284">
        <v>1604182.84</v>
      </c>
      <c r="D58" s="1285">
        <f>SUM(B58:C58)</f>
        <v>2704773.64</v>
      </c>
      <c r="E58" s="1281"/>
      <c r="F58" s="1282" t="s">
        <v>157</v>
      </c>
      <c r="G58" s="1284">
        <v>2569132.9800000004</v>
      </c>
      <c r="H58" s="1284">
        <v>5186921.58</v>
      </c>
      <c r="I58" s="1285">
        <f>SUM(G58:H58)</f>
        <v>7756054.5600000005</v>
      </c>
      <c r="J58" s="1283"/>
    </row>
    <row r="59" spans="1:10" ht="16.5">
      <c r="A59" s="1278" t="s">
        <v>27</v>
      </c>
      <c r="B59" s="1284">
        <v>14095557.540000003</v>
      </c>
      <c r="C59" s="1284">
        <v>12537448.449999999</v>
      </c>
      <c r="D59" s="1285">
        <f>SUM(B59:C59)</f>
        <v>26633005.990000002</v>
      </c>
      <c r="E59" s="1281"/>
      <c r="F59" s="1282" t="s">
        <v>26</v>
      </c>
      <c r="G59" s="1284">
        <v>1363296.7200000002</v>
      </c>
      <c r="H59" s="1284">
        <v>1894913.8</v>
      </c>
      <c r="I59" s="1285">
        <f>SUM(G59:H59)</f>
        <v>3258210.5200000005</v>
      </c>
      <c r="J59" s="1283"/>
    </row>
    <row r="60" spans="1:10" ht="16.5">
      <c r="A60" s="1278" t="s">
        <v>158</v>
      </c>
      <c r="B60" s="1284">
        <v>2818785.1599999988</v>
      </c>
      <c r="C60" s="1284">
        <v>2904717.58</v>
      </c>
      <c r="D60" s="1285">
        <f>SUM(B60:C60)</f>
        <v>5723502.7399999984</v>
      </c>
      <c r="E60" s="1281"/>
      <c r="F60" s="1282" t="s">
        <v>160</v>
      </c>
      <c r="G60" s="1286">
        <v>3530212.26</v>
      </c>
      <c r="H60" s="1284">
        <v>12038058.800000001</v>
      </c>
      <c r="I60" s="1285">
        <f>SUM(G60:H60)</f>
        <v>15568271.060000001</v>
      </c>
      <c r="J60" s="1283"/>
    </row>
    <row r="61" spans="1:10" ht="16.5">
      <c r="A61" s="1278" t="s">
        <v>159</v>
      </c>
      <c r="B61" s="1284">
        <v>12609882.360000003</v>
      </c>
      <c r="C61" s="1284">
        <v>7473006.1699999999</v>
      </c>
      <c r="D61" s="1285">
        <f>SUM(B61:C61)</f>
        <v>20082888.530000001</v>
      </c>
      <c r="E61" s="1281"/>
      <c r="F61" s="1282" t="s">
        <v>162</v>
      </c>
      <c r="G61" s="1286">
        <v>1091616.3600000001</v>
      </c>
      <c r="H61" s="1284">
        <v>2302131.4</v>
      </c>
      <c r="I61" s="1285">
        <f>SUM(G61:H61)</f>
        <v>3393747.76</v>
      </c>
      <c r="J61" s="1283"/>
    </row>
    <row r="62" spans="1:10" ht="16.5">
      <c r="A62" s="1278" t="s">
        <v>161</v>
      </c>
      <c r="B62" s="1284">
        <v>3843501.2799999993</v>
      </c>
      <c r="C62" s="1284">
        <v>1997254.77</v>
      </c>
      <c r="D62" s="1285">
        <f>SUM(B62:C62)</f>
        <v>5840756.0499999989</v>
      </c>
      <c r="E62" s="1281"/>
      <c r="F62" s="1282" t="s">
        <v>164</v>
      </c>
      <c r="G62" s="1286">
        <v>19938723.819999997</v>
      </c>
      <c r="H62" s="1284">
        <v>15825035.41</v>
      </c>
      <c r="I62" s="1285">
        <f>SUM(G62:H62)</f>
        <v>35763759.229999997</v>
      </c>
      <c r="J62" s="1283"/>
    </row>
    <row r="63" spans="1:10" ht="11.1" customHeight="1">
      <c r="A63" s="1278"/>
      <c r="B63" s="1284"/>
      <c r="C63" s="1284"/>
      <c r="D63" s="1285"/>
      <c r="E63" s="1282"/>
      <c r="G63" s="1300"/>
      <c r="H63" s="1265"/>
      <c r="I63" s="1265"/>
    </row>
    <row r="64" spans="1:10" ht="16.5">
      <c r="A64" s="1278" t="s">
        <v>163</v>
      </c>
      <c r="B64" s="1284">
        <v>3097808.1799999997</v>
      </c>
      <c r="C64" s="1284">
        <v>1725296.28</v>
      </c>
      <c r="D64" s="1285">
        <f>SUM(B64:C64)</f>
        <v>4823104.46</v>
      </c>
      <c r="E64" s="1281"/>
      <c r="F64" s="1282" t="s">
        <v>166</v>
      </c>
      <c r="G64" s="1286">
        <v>5655519.1799999988</v>
      </c>
      <c r="H64" s="1284">
        <v>14179555.609999999</v>
      </c>
      <c r="I64" s="1285">
        <f>SUM(G64:H64)</f>
        <v>19835074.789999999</v>
      </c>
      <c r="J64" s="1283"/>
    </row>
    <row r="65" spans="1:10" ht="16.5">
      <c r="A65" s="1278" t="s">
        <v>165</v>
      </c>
      <c r="B65" s="1284">
        <v>6297598.4800000014</v>
      </c>
      <c r="C65" s="1284">
        <v>4679170.08</v>
      </c>
      <c r="D65" s="1285">
        <f>SUM(B65:C65)</f>
        <v>10976768.560000002</v>
      </c>
      <c r="E65" s="1281"/>
      <c r="F65" s="1282" t="s">
        <v>168</v>
      </c>
      <c r="G65" s="1284">
        <v>3841869.5600000005</v>
      </c>
      <c r="H65" s="1284">
        <v>2065464.64</v>
      </c>
      <c r="I65" s="1285">
        <f>SUM(G65:H65)</f>
        <v>5907334.2000000002</v>
      </c>
      <c r="J65" s="1283"/>
    </row>
    <row r="66" spans="1:10" ht="16.5">
      <c r="A66" s="1278" t="s">
        <v>167</v>
      </c>
      <c r="B66" s="1284">
        <v>4431734.0399999991</v>
      </c>
      <c r="C66" s="1284">
        <v>2512344.7400000002</v>
      </c>
      <c r="D66" s="1285">
        <f>SUM(B66:C66)</f>
        <v>6944078.7799999993</v>
      </c>
      <c r="E66" s="1281"/>
      <c r="F66" s="1282" t="s">
        <v>170</v>
      </c>
      <c r="G66" s="1284">
        <v>593943.71999999986</v>
      </c>
      <c r="H66" s="1284">
        <v>1144315.75</v>
      </c>
      <c r="I66" s="1285">
        <f>SUM(G66:H66)</f>
        <v>1738259.4699999997</v>
      </c>
      <c r="J66" s="1283"/>
    </row>
    <row r="67" spans="1:10" ht="16.5">
      <c r="A67" s="1278" t="s">
        <v>169</v>
      </c>
      <c r="B67" s="1284">
        <v>2549552.44</v>
      </c>
      <c r="C67" s="1284">
        <v>705744.87</v>
      </c>
      <c r="D67" s="1285">
        <f>SUM(B67:C67)</f>
        <v>3255297.31</v>
      </c>
      <c r="E67" s="1281"/>
      <c r="F67" s="1282" t="s">
        <v>172</v>
      </c>
      <c r="G67" s="1284">
        <v>9949373.4300000034</v>
      </c>
      <c r="H67" s="1284">
        <v>15922000.630000001</v>
      </c>
      <c r="I67" s="1285">
        <f>SUM(G67:H67)</f>
        <v>25871374.060000002</v>
      </c>
      <c r="J67" s="1283"/>
    </row>
    <row r="68" spans="1:10" ht="16.5">
      <c r="A68" s="1278" t="s">
        <v>171</v>
      </c>
      <c r="B68" s="1284">
        <v>23435485.959999997</v>
      </c>
      <c r="C68" s="1284">
        <v>18800533.920000002</v>
      </c>
      <c r="D68" s="1285">
        <f>SUM(B68:C68)</f>
        <v>42236019.879999995</v>
      </c>
      <c r="E68" s="1281"/>
      <c r="F68" s="1282" t="s">
        <v>174</v>
      </c>
      <c r="G68" s="1284">
        <v>7182803.0600000015</v>
      </c>
      <c r="H68" s="1284">
        <v>7545198.3099999996</v>
      </c>
      <c r="I68" s="1285">
        <f>SUM(G68:H68)</f>
        <v>14728001.370000001</v>
      </c>
      <c r="J68" s="1283"/>
    </row>
    <row r="69" spans="1:10" ht="11.1" customHeight="1">
      <c r="A69" s="1278"/>
      <c r="B69" s="1284"/>
      <c r="C69" s="1284"/>
      <c r="D69" s="1285"/>
      <c r="E69" s="1282"/>
      <c r="G69" s="1265"/>
      <c r="H69" s="1265"/>
      <c r="I69" s="1265"/>
    </row>
    <row r="70" spans="1:10" ht="16.5">
      <c r="A70" s="1278" t="s">
        <v>173</v>
      </c>
      <c r="B70" s="1284">
        <v>27174557.540000003</v>
      </c>
      <c r="C70" s="1284">
        <v>14794109.02</v>
      </c>
      <c r="D70" s="1285">
        <f>SUM(B70:C70)</f>
        <v>41968666.560000002</v>
      </c>
      <c r="E70" s="1281"/>
      <c r="F70" s="1282" t="s">
        <v>176</v>
      </c>
      <c r="G70" s="1284">
        <v>2941979.56</v>
      </c>
      <c r="H70" s="1284">
        <v>2205329.2000000002</v>
      </c>
      <c r="I70" s="1285">
        <f>SUM(G70:H70)</f>
        <v>5147308.76</v>
      </c>
      <c r="J70" s="1283"/>
    </row>
    <row r="71" spans="1:10" ht="16.5">
      <c r="A71" s="1278" t="s">
        <v>175</v>
      </c>
      <c r="B71" s="1284">
        <v>866439.90000000014</v>
      </c>
      <c r="C71" s="1284">
        <v>526821.93999999994</v>
      </c>
      <c r="D71" s="1285">
        <f>SUM(B71:C71)</f>
        <v>1393261.84</v>
      </c>
      <c r="E71" s="1281"/>
      <c r="F71" s="1282" t="s">
        <v>178</v>
      </c>
      <c r="G71" s="1284">
        <v>2045352.92</v>
      </c>
      <c r="H71" s="1284">
        <v>2043702.98</v>
      </c>
      <c r="I71" s="1285">
        <f>SUM(G71:H71)</f>
        <v>4089055.9</v>
      </c>
      <c r="J71" s="1283"/>
    </row>
    <row r="72" spans="1:10" ht="16.5">
      <c r="A72" s="1278" t="s">
        <v>177</v>
      </c>
      <c r="B72" s="1284">
        <v>1251524.3200000003</v>
      </c>
      <c r="C72" s="1284">
        <v>1096031.42</v>
      </c>
      <c r="D72" s="1285">
        <f>SUM(B72:C72)</f>
        <v>2347555.7400000002</v>
      </c>
      <c r="E72" s="1281"/>
      <c r="F72" s="1282" t="s">
        <v>180</v>
      </c>
      <c r="G72" s="1284">
        <v>27425841.479999997</v>
      </c>
      <c r="H72" s="1284">
        <v>25899934.57</v>
      </c>
      <c r="I72" s="1285">
        <f>SUM(G72:H72)</f>
        <v>53325776.049999997</v>
      </c>
      <c r="J72" s="1283"/>
    </row>
    <row r="73" spans="1:10" ht="16.5">
      <c r="A73" s="1278" t="s">
        <v>179</v>
      </c>
      <c r="B73" s="1284">
        <v>5982677.7399999974</v>
      </c>
      <c r="C73" s="1284">
        <v>5902657.0300000003</v>
      </c>
      <c r="D73" s="1285">
        <f>SUM(B73:C73)</f>
        <v>11885334.769999998</v>
      </c>
      <c r="E73" s="1281"/>
      <c r="F73" s="1282" t="s">
        <v>182</v>
      </c>
      <c r="G73" s="1284">
        <v>30743930.999999993</v>
      </c>
      <c r="H73" s="1284">
        <v>32878087.57</v>
      </c>
      <c r="I73" s="1285">
        <f>SUM(G73:H73)</f>
        <v>63622018.569999993</v>
      </c>
      <c r="J73" s="1283"/>
    </row>
    <row r="74" spans="1:10" ht="16.5">
      <c r="A74" s="1278" t="s">
        <v>181</v>
      </c>
      <c r="B74" s="1284">
        <v>6091186.6999999983</v>
      </c>
      <c r="C74" s="1286">
        <v>4814765.26</v>
      </c>
      <c r="D74" s="1285">
        <f>SUM(B74:C74)</f>
        <v>10905951.959999997</v>
      </c>
      <c r="E74" s="1281"/>
      <c r="F74" s="1282" t="s">
        <v>184</v>
      </c>
      <c r="G74" s="1284">
        <v>683687.99999999977</v>
      </c>
      <c r="H74" s="1284">
        <v>1512233.43</v>
      </c>
      <c r="I74" s="1285">
        <f>SUM(G74:H74)</f>
        <v>2195921.4299999997</v>
      </c>
      <c r="J74" s="1283"/>
    </row>
    <row r="75" spans="1:10" ht="11.1" customHeight="1">
      <c r="A75" s="1278"/>
      <c r="B75" s="1284"/>
      <c r="C75" s="1284"/>
      <c r="D75" s="1285"/>
      <c r="E75" s="1282"/>
      <c r="G75" s="1265"/>
      <c r="H75" s="1265"/>
      <c r="I75" s="1265"/>
    </row>
    <row r="76" spans="1:10" ht="16.5">
      <c r="A76" s="1278" t="s">
        <v>183</v>
      </c>
      <c r="B76" s="1284">
        <v>7244808.2199999988</v>
      </c>
      <c r="C76" s="1284">
        <v>7517802.8099999996</v>
      </c>
      <c r="D76" s="1285">
        <f>SUM(B76:C76)</f>
        <v>14762611.029999997</v>
      </c>
      <c r="E76" s="1281"/>
      <c r="F76" s="1282" t="s">
        <v>186</v>
      </c>
      <c r="G76" s="1284">
        <v>4107023.0000000009</v>
      </c>
      <c r="H76" s="1284">
        <v>4053112.19</v>
      </c>
      <c r="I76" s="1285">
        <f>SUM(G76:H76)</f>
        <v>8160135.1900000013</v>
      </c>
      <c r="J76" s="1283"/>
    </row>
    <row r="77" spans="1:10" ht="16.5">
      <c r="A77" s="1278" t="s">
        <v>185</v>
      </c>
      <c r="B77" s="1284">
        <v>2265634.2599999998</v>
      </c>
      <c r="C77" s="1284">
        <v>1062303.1399999999</v>
      </c>
      <c r="D77" s="1285">
        <f>SUM(B77:C77)</f>
        <v>3327937.3999999994</v>
      </c>
      <c r="E77" s="1281"/>
      <c r="F77" s="1282" t="s">
        <v>188</v>
      </c>
      <c r="G77" s="1284">
        <v>2042089.5</v>
      </c>
      <c r="H77" s="1284">
        <v>670012.21</v>
      </c>
      <c r="I77" s="1285">
        <f>SUM(G77:H77)</f>
        <v>2712101.71</v>
      </c>
      <c r="J77" s="1283"/>
    </row>
    <row r="78" spans="1:10" ht="16.5">
      <c r="A78" s="1278" t="s">
        <v>187</v>
      </c>
      <c r="B78" s="1284">
        <v>5611462.9199999999</v>
      </c>
      <c r="C78" s="1284">
        <v>3291784.31</v>
      </c>
      <c r="D78" s="1285">
        <f>SUM(B78:C78)</f>
        <v>8903247.2300000004</v>
      </c>
      <c r="E78" s="1281"/>
      <c r="F78" s="1282" t="s">
        <v>190</v>
      </c>
      <c r="G78" s="1284">
        <v>14459429.68</v>
      </c>
      <c r="H78" s="1284">
        <v>7465931.6399999997</v>
      </c>
      <c r="I78" s="1285">
        <f>SUM(G78:H78)</f>
        <v>21925361.32</v>
      </c>
      <c r="J78" s="1283"/>
    </row>
    <row r="79" spans="1:10" ht="16.5">
      <c r="A79" s="1278" t="s">
        <v>189</v>
      </c>
      <c r="B79" s="1284">
        <v>4017278.7799999993</v>
      </c>
      <c r="C79" s="1284">
        <v>4687789.87</v>
      </c>
      <c r="D79" s="1285">
        <f>SUM(B79:C79)</f>
        <v>8705068.6499999985</v>
      </c>
      <c r="E79" s="1281"/>
      <c r="F79" s="1282" t="s">
        <v>192</v>
      </c>
      <c r="G79" s="1286">
        <v>1526468.0600000003</v>
      </c>
      <c r="H79" s="1284">
        <v>1031649.67</v>
      </c>
      <c r="I79" s="1285">
        <f>SUM(G79:H79)</f>
        <v>2558117.7300000004</v>
      </c>
      <c r="J79" s="1283"/>
    </row>
    <row r="80" spans="1:10" ht="16.5">
      <c r="A80" s="1278" t="s">
        <v>191</v>
      </c>
      <c r="B80" s="1284">
        <v>12160345.299999997</v>
      </c>
      <c r="C80" s="1284">
        <v>10762951.130000001</v>
      </c>
      <c r="D80" s="1285">
        <f>SUM(B80:C80)</f>
        <v>22923296.43</v>
      </c>
      <c r="E80" s="1281"/>
      <c r="F80" s="1282" t="s">
        <v>156</v>
      </c>
      <c r="G80" s="1286">
        <v>24792255.779999994</v>
      </c>
      <c r="H80" s="1284">
        <v>36645608.859999999</v>
      </c>
      <c r="I80" s="1285">
        <f>SUM(G80:H80)</f>
        <v>61437864.639999993</v>
      </c>
      <c r="J80" s="1283"/>
    </row>
    <row r="81" spans="1:10" ht="11.1" customHeight="1">
      <c r="B81" s="1265"/>
      <c r="C81" s="1265"/>
      <c r="D81" s="1265"/>
      <c r="E81" s="1282"/>
      <c r="G81" s="1300"/>
      <c r="H81" s="1265"/>
      <c r="I81" s="1265"/>
    </row>
    <row r="82" spans="1:10" ht="16.5">
      <c r="A82" s="1301" t="s">
        <v>24</v>
      </c>
      <c r="B82" s="1301">
        <f>SUM(B6:B46,G6:G46,B52:B80)</f>
        <v>929796072.24999976</v>
      </c>
      <c r="C82" s="1301">
        <f>SUM(C6:C46,C52:C80,H6:H46)</f>
        <v>849677234.32999992</v>
      </c>
      <c r="D82" s="1301">
        <f>SUM(G94:H94)</f>
        <v>1779473306.5799997</v>
      </c>
      <c r="E82" s="1282"/>
      <c r="F82" s="1282" t="s">
        <v>27</v>
      </c>
      <c r="G82" s="1286">
        <v>14247306.93</v>
      </c>
      <c r="H82" s="1284">
        <v>22283941.210000001</v>
      </c>
      <c r="I82" s="1285">
        <f>SUM(G82:H82)</f>
        <v>36531248.140000001</v>
      </c>
      <c r="J82" s="1283"/>
    </row>
    <row r="83" spans="1:10" ht="16.5">
      <c r="A83" s="1282"/>
      <c r="B83" s="1282"/>
      <c r="C83" s="1282"/>
      <c r="D83" s="1282"/>
      <c r="E83" s="1282"/>
      <c r="F83" s="1282" t="s">
        <v>193</v>
      </c>
      <c r="G83" s="1286">
        <v>3495946.2999999993</v>
      </c>
      <c r="H83" s="1284">
        <v>7337594.4299999997</v>
      </c>
      <c r="I83" s="1285">
        <f>SUM(G83:H83)</f>
        <v>10833540.729999999</v>
      </c>
      <c r="J83" s="1283"/>
    </row>
    <row r="84" spans="1:10" ht="17.25" thickBot="1">
      <c r="A84" s="1278"/>
      <c r="B84" s="1285"/>
      <c r="C84" s="1285"/>
      <c r="D84" s="1285"/>
      <c r="E84" s="1282"/>
      <c r="F84" s="1282" t="s">
        <v>194</v>
      </c>
      <c r="G84" s="1286">
        <v>3029276.2000000011</v>
      </c>
      <c r="H84" s="1284">
        <v>4493895.09</v>
      </c>
      <c r="I84" s="1285">
        <f>SUM(G84:H84)</f>
        <v>7523171.290000001</v>
      </c>
      <c r="J84" s="1283"/>
    </row>
    <row r="85" spans="1:10" ht="16.5">
      <c r="A85" s="1296"/>
      <c r="B85" s="1271" t="s">
        <v>76</v>
      </c>
      <c r="C85" s="1271" t="s">
        <v>59</v>
      </c>
      <c r="D85" s="1271" t="s">
        <v>17</v>
      </c>
      <c r="E85" s="1282"/>
      <c r="F85" s="1282" t="s">
        <v>195</v>
      </c>
      <c r="G85" s="1286">
        <v>15613867.019999996</v>
      </c>
      <c r="H85" s="1284">
        <v>11331802.4</v>
      </c>
      <c r="I85" s="1285">
        <f>SUM(G85:H85)</f>
        <v>26945669.419999994</v>
      </c>
      <c r="J85" s="1283"/>
    </row>
    <row r="86" spans="1:10" ht="16.5">
      <c r="A86" s="1274" t="s">
        <v>25</v>
      </c>
      <c r="B86" s="1276" t="s">
        <v>77</v>
      </c>
      <c r="C86" s="1276" t="s">
        <v>68</v>
      </c>
      <c r="D86" s="1276" t="s">
        <v>20</v>
      </c>
      <c r="E86" s="1282"/>
      <c r="F86" s="1282"/>
      <c r="G86" s="1286"/>
      <c r="H86" s="1284"/>
      <c r="I86" s="1285"/>
      <c r="J86" s="1283"/>
    </row>
    <row r="87" spans="1:10" ht="11.1" customHeight="1">
      <c r="B87" s="1265"/>
      <c r="C87" s="1265"/>
      <c r="D87" s="1265"/>
      <c r="E87" s="1282"/>
      <c r="F87" s="1282" t="s">
        <v>28</v>
      </c>
      <c r="G87" s="1286">
        <v>68909711.060000002</v>
      </c>
      <c r="H87" s="1284">
        <v>65602064.119999997</v>
      </c>
      <c r="I87" s="1285">
        <f>SUM(G87:H87)</f>
        <v>134511775.18000001</v>
      </c>
    </row>
    <row r="88" spans="1:10" ht="16.5">
      <c r="A88" s="1278" t="s">
        <v>196</v>
      </c>
      <c r="B88" s="1298">
        <v>16832757.020000003</v>
      </c>
      <c r="C88" s="1298">
        <v>28550479.949999999</v>
      </c>
      <c r="D88" s="1278">
        <f>SUM(B88:C88)</f>
        <v>45383236.969999999</v>
      </c>
      <c r="E88" s="1281"/>
      <c r="F88" s="1282" t="s">
        <v>197</v>
      </c>
      <c r="G88" s="1286">
        <v>3342565.2200000007</v>
      </c>
      <c r="H88" s="1284">
        <v>5546072.96</v>
      </c>
      <c r="I88" s="1285">
        <f>SUM(G88:H88)</f>
        <v>8888638.1799999997</v>
      </c>
      <c r="J88" s="1283"/>
    </row>
    <row r="89" spans="1:10" ht="16.5">
      <c r="A89" s="1278" t="s">
        <v>198</v>
      </c>
      <c r="B89" s="1284">
        <v>2569132.9800000004</v>
      </c>
      <c r="C89" s="1284">
        <v>4429196.55</v>
      </c>
      <c r="D89" s="1285">
        <f>SUM(B89:C89)</f>
        <v>6998329.5300000003</v>
      </c>
      <c r="E89" s="1281"/>
      <c r="F89" s="1282" t="s">
        <v>199</v>
      </c>
      <c r="G89" s="1286">
        <v>1161780.06</v>
      </c>
      <c r="H89" s="1284">
        <v>4717477.16</v>
      </c>
      <c r="I89" s="1285">
        <f>SUM(G89:H89)</f>
        <v>5879257.2200000007</v>
      </c>
      <c r="J89" s="1283"/>
    </row>
    <row r="90" spans="1:10" ht="16.5">
      <c r="A90" s="1278" t="s">
        <v>200</v>
      </c>
      <c r="B90" s="1286">
        <v>964342.69999999984</v>
      </c>
      <c r="C90" s="1284">
        <v>386636.98</v>
      </c>
      <c r="D90" s="1285">
        <f>SUM(B90:C90)</f>
        <v>1350979.6799999997</v>
      </c>
      <c r="E90" s="1281"/>
      <c r="F90" s="1282" t="s">
        <v>201</v>
      </c>
      <c r="G90" s="1284">
        <v>4037675.1800000011</v>
      </c>
      <c r="H90" s="1284">
        <v>9951035.8800000008</v>
      </c>
      <c r="I90" s="1285">
        <f>SUM(G90:H90)</f>
        <v>13988711.060000002</v>
      </c>
      <c r="J90" s="1283"/>
    </row>
    <row r="91" spans="1:10" ht="16.5">
      <c r="A91" s="1278" t="s">
        <v>202</v>
      </c>
      <c r="B91" s="1286">
        <v>4784184.16</v>
      </c>
      <c r="C91" s="1284">
        <v>11800880.41</v>
      </c>
      <c r="D91" s="1285">
        <f>SUM(B91:C91)</f>
        <v>16585064.57</v>
      </c>
      <c r="E91" s="1281"/>
      <c r="F91" s="1282"/>
      <c r="G91" s="1284"/>
      <c r="H91" s="1284"/>
      <c r="I91" s="1285"/>
      <c r="J91" s="1283"/>
    </row>
    <row r="92" spans="1:10" ht="16.5">
      <c r="A92" s="1278" t="s">
        <v>147</v>
      </c>
      <c r="B92" s="1284">
        <v>41004961.679999992</v>
      </c>
      <c r="C92" s="1284">
        <v>41999454.149999999</v>
      </c>
      <c r="D92" s="1285">
        <f>SUM(B92:C92)</f>
        <v>83004415.829999983</v>
      </c>
      <c r="E92" s="1281"/>
      <c r="G92" s="1265"/>
      <c r="H92" s="1265"/>
      <c r="I92" s="1265"/>
    </row>
    <row r="93" spans="1:10">
      <c r="A93" s="1302"/>
      <c r="B93" s="1303"/>
      <c r="C93" s="1303"/>
      <c r="D93" s="1303"/>
      <c r="E93" s="1302"/>
      <c r="F93" s="1304" t="s">
        <v>29</v>
      </c>
      <c r="G93" s="1301">
        <f>SUM(B88:B92,G52:G90)</f>
        <v>360514872.48000002</v>
      </c>
      <c r="H93" s="1301">
        <f>SUM(C88:C92,H52:H90)</f>
        <v>443126501.63999993</v>
      </c>
      <c r="I93" s="1301">
        <f>SUM(D88:D92,I52:I90)</f>
        <v>803641374.11999989</v>
      </c>
    </row>
    <row r="94" spans="1:10">
      <c r="A94" s="1305"/>
      <c r="B94" s="1294"/>
      <c r="C94" s="1294"/>
      <c r="D94" s="1294"/>
      <c r="E94" s="1295"/>
      <c r="F94" s="1277" t="s">
        <v>24</v>
      </c>
      <c r="G94" s="1277">
        <f>SUM(B6:B46,G6:G46,B52:B80)</f>
        <v>929796072.24999976</v>
      </c>
      <c r="H94" s="1277">
        <f>SUM(C6:C46,C52:C80,H6:H46)</f>
        <v>849677234.32999992</v>
      </c>
      <c r="I94" s="1277">
        <f>SUM(G94:H94)</f>
        <v>1779473306.5799997</v>
      </c>
    </row>
    <row r="95" spans="1:10" ht="11.1" customHeight="1">
      <c r="A95" s="1305"/>
      <c r="B95" s="1294"/>
      <c r="C95" s="1294"/>
      <c r="D95" s="1294"/>
      <c r="E95" s="1295"/>
      <c r="G95" s="1265"/>
      <c r="H95" s="1265"/>
      <c r="I95" s="1265"/>
    </row>
    <row r="96" spans="1:10">
      <c r="A96" s="1306"/>
      <c r="B96" s="1294"/>
      <c r="C96" s="1294"/>
      <c r="D96" s="1294"/>
      <c r="E96" s="1295"/>
      <c r="F96" s="1304" t="s">
        <v>30</v>
      </c>
      <c r="G96" s="1301">
        <f>SUM(G93:G94)</f>
        <v>1290310944.7299998</v>
      </c>
      <c r="H96" s="1301">
        <f>SUM(H93:H94)</f>
        <v>1292803735.9699998</v>
      </c>
      <c r="I96" s="1301">
        <f>SUM(I93:I94)</f>
        <v>2583114680.6999998</v>
      </c>
    </row>
    <row r="97" spans="1:9">
      <c r="A97" s="1307" t="s">
        <v>19</v>
      </c>
      <c r="B97" s="1308"/>
      <c r="C97" s="1308"/>
      <c r="D97" s="1294"/>
      <c r="E97" s="1295"/>
      <c r="F97" s="1306"/>
      <c r="G97" s="1308"/>
      <c r="H97" s="1308"/>
      <c r="I97" s="1294"/>
    </row>
    <row r="98" spans="1:9">
      <c r="A98" s="1309" t="s">
        <v>981</v>
      </c>
      <c r="B98" s="1310"/>
      <c r="C98" s="1310"/>
      <c r="D98" s="1310"/>
      <c r="E98" s="1295"/>
      <c r="F98" s="1311"/>
      <c r="G98" s="1310"/>
      <c r="H98" s="1377"/>
      <c r="I98" s="1378"/>
    </row>
    <row r="99" spans="1:9">
      <c r="A99" s="1295"/>
      <c r="B99" s="1294"/>
      <c r="C99" s="1294"/>
      <c r="D99" s="1294"/>
      <c r="E99" s="1295"/>
      <c r="F99" s="1312"/>
      <c r="G99" s="1294"/>
      <c r="H99" s="1294"/>
      <c r="I99" s="1294"/>
    </row>
    <row r="100" spans="1:9">
      <c r="A100" s="1295"/>
      <c r="B100" s="1294"/>
      <c r="C100" s="1294"/>
      <c r="D100" s="1294"/>
      <c r="E100" s="1295"/>
      <c r="F100" s="1295"/>
      <c r="G100" s="1294"/>
      <c r="H100" s="1294"/>
      <c r="I100" s="1294"/>
    </row>
    <row r="101" spans="1:9">
      <c r="A101" s="1295"/>
      <c r="B101" s="1294"/>
      <c r="C101" s="1294"/>
      <c r="D101" s="1294"/>
      <c r="E101" s="1295"/>
      <c r="F101" s="1295"/>
      <c r="G101" s="1294"/>
      <c r="H101" s="1294"/>
      <c r="I101" s="1294"/>
    </row>
    <row r="102" spans="1:9">
      <c r="A102" s="1295"/>
      <c r="B102" s="1294"/>
      <c r="C102" s="1294"/>
      <c r="D102" s="1294"/>
      <c r="E102" s="1295"/>
      <c r="F102" s="1295"/>
      <c r="G102" s="1294"/>
      <c r="H102" s="1294"/>
      <c r="I102" s="1294"/>
    </row>
    <row r="103" spans="1:9">
      <c r="A103" s="1295"/>
      <c r="B103" s="1294"/>
      <c r="C103" s="1294"/>
      <c r="D103" s="1294"/>
      <c r="E103" s="1295"/>
      <c r="F103" s="1295"/>
      <c r="G103" s="1294"/>
      <c r="H103" s="1294"/>
      <c r="I103" s="1294"/>
    </row>
    <row r="104" spans="1:9">
      <c r="A104" s="1295"/>
      <c r="B104" s="1294"/>
      <c r="C104" s="1294"/>
      <c r="D104" s="1294"/>
      <c r="E104" s="1295"/>
      <c r="F104" s="1295"/>
      <c r="G104" s="1294"/>
      <c r="H104" s="1294"/>
      <c r="I104" s="1294"/>
    </row>
    <row r="105" spans="1:9">
      <c r="A105" s="1295"/>
      <c r="B105" s="1294"/>
      <c r="C105" s="1294"/>
      <c r="D105" s="1294"/>
      <c r="E105" s="1295"/>
      <c r="F105" s="1295"/>
      <c r="G105" s="1294"/>
      <c r="H105" s="1294"/>
      <c r="I105" s="1294"/>
    </row>
    <row r="106" spans="1:9">
      <c r="A106" s="1295"/>
      <c r="B106" s="1294"/>
      <c r="C106" s="1294"/>
      <c r="D106" s="1294"/>
      <c r="E106" s="1295"/>
      <c r="F106" s="1295"/>
      <c r="G106" s="1294"/>
      <c r="H106" s="1294"/>
      <c r="I106" s="1294"/>
    </row>
    <row r="107" spans="1:9">
      <c r="F107" s="1295"/>
      <c r="G107" s="1294"/>
      <c r="H107" s="1294"/>
      <c r="I107" s="1294"/>
    </row>
    <row r="108" spans="1:9">
      <c r="F108" s="1295"/>
      <c r="G108" s="1294"/>
      <c r="H108" s="1294"/>
      <c r="I108" s="1294"/>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98:I98"/>
  </mergeCell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1"/>
  <sheetViews>
    <sheetView zoomScaleNormal="100" workbookViewId="0"/>
  </sheetViews>
  <sheetFormatPr defaultColWidth="9.140625" defaultRowHeight="12"/>
  <cols>
    <col min="1" max="1" width="7.42578125" style="284" customWidth="1"/>
    <col min="2" max="2" width="88.85546875" style="284" customWidth="1"/>
    <col min="3" max="3" width="12.5703125" style="284" customWidth="1"/>
    <col min="4" max="4" width="15.28515625" style="284" customWidth="1"/>
    <col min="5" max="5" width="5.28515625" style="284" customWidth="1"/>
    <col min="6" max="16384" width="9.140625" style="284"/>
  </cols>
  <sheetData>
    <row r="1" spans="1:5" s="283" customFormat="1" ht="12.75">
      <c r="A1" s="282" t="s">
        <v>817</v>
      </c>
    </row>
    <row r="2" spans="1:5" ht="11.25" customHeight="1"/>
    <row r="3" spans="1:5" ht="10.5" customHeight="1"/>
    <row r="4" spans="1:5" ht="12.75">
      <c r="A4" s="881" t="s">
        <v>818</v>
      </c>
    </row>
    <row r="5" spans="1:5">
      <c r="B5" s="284" t="s">
        <v>962</v>
      </c>
      <c r="E5" s="284">
        <v>1</v>
      </c>
    </row>
    <row r="6" spans="1:5">
      <c r="B6" s="284" t="s">
        <v>963</v>
      </c>
      <c r="E6" s="284">
        <v>2</v>
      </c>
    </row>
    <row r="7" spans="1:5" ht="10.5" customHeight="1"/>
    <row r="8" spans="1:5" ht="12.75">
      <c r="A8" s="285" t="s">
        <v>3</v>
      </c>
    </row>
    <row r="9" spans="1:5">
      <c r="A9" s="284">
        <v>1.1000000000000001</v>
      </c>
      <c r="B9" s="284" t="s">
        <v>819</v>
      </c>
      <c r="E9" s="284">
        <v>3</v>
      </c>
    </row>
    <row r="10" spans="1:5">
      <c r="A10" s="284">
        <v>1.2</v>
      </c>
      <c r="B10" s="284" t="s">
        <v>1032</v>
      </c>
      <c r="E10" s="284">
        <v>4</v>
      </c>
    </row>
    <row r="11" spans="1:5">
      <c r="A11" s="284">
        <v>1.3</v>
      </c>
      <c r="B11" s="284" t="s">
        <v>820</v>
      </c>
      <c r="E11" s="284">
        <v>5</v>
      </c>
    </row>
    <row r="12" spans="1:5">
      <c r="A12" s="284">
        <v>1.4</v>
      </c>
      <c r="B12" s="284" t="s">
        <v>821</v>
      </c>
      <c r="E12" s="284">
        <v>6</v>
      </c>
    </row>
    <row r="13" spans="1:5">
      <c r="A13" s="284">
        <v>1.5</v>
      </c>
      <c r="B13" s="284" t="s">
        <v>822</v>
      </c>
      <c r="E13" s="284">
        <v>7</v>
      </c>
    </row>
    <row r="14" spans="1:5">
      <c r="A14" s="284">
        <v>1.6</v>
      </c>
      <c r="B14" s="284" t="s">
        <v>1024</v>
      </c>
      <c r="E14" s="284">
        <v>12</v>
      </c>
    </row>
    <row r="15" spans="1:5">
      <c r="A15" s="286">
        <v>1.7</v>
      </c>
      <c r="B15" s="284" t="s">
        <v>823</v>
      </c>
      <c r="E15" s="284">
        <v>17</v>
      </c>
    </row>
    <row r="16" spans="1:5">
      <c r="A16" s="286">
        <v>1.8</v>
      </c>
      <c r="B16" s="284" t="s">
        <v>1018</v>
      </c>
      <c r="E16" s="284">
        <v>22</v>
      </c>
    </row>
    <row r="17" spans="1:5">
      <c r="A17" s="287">
        <v>1.9</v>
      </c>
      <c r="B17" s="284" t="s">
        <v>824</v>
      </c>
      <c r="E17" s="284">
        <v>22</v>
      </c>
    </row>
    <row r="18" spans="1:5">
      <c r="A18" s="286" t="s">
        <v>825</v>
      </c>
      <c r="B18" s="284" t="s">
        <v>826</v>
      </c>
      <c r="E18" s="284">
        <v>23</v>
      </c>
    </row>
    <row r="19" spans="1:5" ht="10.5" customHeight="1"/>
    <row r="20" spans="1:5" ht="12.75">
      <c r="A20" s="285" t="s">
        <v>827</v>
      </c>
    </row>
    <row r="21" spans="1:5">
      <c r="A21" s="284">
        <v>2.1</v>
      </c>
      <c r="B21" s="284" t="s">
        <v>828</v>
      </c>
      <c r="E21" s="284">
        <v>24</v>
      </c>
    </row>
    <row r="22" spans="1:5">
      <c r="A22" s="284">
        <v>2.2000000000000002</v>
      </c>
      <c r="B22" s="284" t="s">
        <v>829</v>
      </c>
      <c r="E22" s="284">
        <v>25</v>
      </c>
    </row>
    <row r="23" spans="1:5" ht="10.5" customHeight="1"/>
    <row r="24" spans="1:5" ht="13.15" customHeight="1">
      <c r="A24" s="285" t="s">
        <v>830</v>
      </c>
    </row>
    <row r="25" spans="1:5" ht="10.5" customHeight="1">
      <c r="A25" s="284">
        <v>3.1</v>
      </c>
      <c r="B25" s="284" t="s">
        <v>1019</v>
      </c>
      <c r="E25" s="284">
        <v>26</v>
      </c>
    </row>
    <row r="26" spans="1:5" ht="10.5" customHeight="1"/>
    <row r="27" spans="1:5" ht="12.75">
      <c r="A27" s="285" t="s">
        <v>2</v>
      </c>
    </row>
    <row r="28" spans="1:5">
      <c r="A28" s="284">
        <v>4.0999999999999996</v>
      </c>
      <c r="B28" s="284" t="s">
        <v>831</v>
      </c>
      <c r="E28" s="284">
        <v>27</v>
      </c>
    </row>
    <row r="29" spans="1:5">
      <c r="A29" s="286" t="s">
        <v>832</v>
      </c>
      <c r="B29" s="284" t="s">
        <v>833</v>
      </c>
      <c r="E29" s="284">
        <v>28</v>
      </c>
    </row>
    <row r="30" spans="1:5">
      <c r="A30" s="286" t="s">
        <v>834</v>
      </c>
      <c r="B30" s="284" t="s">
        <v>1066</v>
      </c>
      <c r="E30" s="284">
        <v>29</v>
      </c>
    </row>
    <row r="31" spans="1:5" ht="10.5" customHeight="1"/>
    <row r="32" spans="1:5" ht="12.75">
      <c r="A32" s="285" t="s">
        <v>835</v>
      </c>
    </row>
    <row r="33" spans="1:6">
      <c r="A33" s="284">
        <v>5.0999999999999996</v>
      </c>
      <c r="B33" s="284" t="s">
        <v>836</v>
      </c>
      <c r="E33" s="284">
        <v>31</v>
      </c>
      <c r="F33" s="470"/>
    </row>
    <row r="34" spans="1:6">
      <c r="A34" s="284">
        <v>5.2</v>
      </c>
      <c r="B34" s="284" t="s">
        <v>910</v>
      </c>
      <c r="E34" s="284">
        <v>32</v>
      </c>
    </row>
    <row r="35" spans="1:6">
      <c r="A35" s="286" t="s">
        <v>837</v>
      </c>
      <c r="B35" s="284" t="s">
        <v>1067</v>
      </c>
      <c r="E35" s="284">
        <v>34</v>
      </c>
    </row>
    <row r="36" spans="1:6">
      <c r="A36" s="286" t="s">
        <v>838</v>
      </c>
      <c r="B36" s="284" t="s">
        <v>839</v>
      </c>
      <c r="E36" s="284">
        <v>34</v>
      </c>
    </row>
    <row r="37" spans="1:6">
      <c r="A37" s="286" t="s">
        <v>840</v>
      </c>
      <c r="B37" s="284" t="s">
        <v>841</v>
      </c>
      <c r="E37" s="284">
        <v>35</v>
      </c>
    </row>
    <row r="38" spans="1:6">
      <c r="A38" s="286" t="s">
        <v>842</v>
      </c>
      <c r="B38" s="284" t="s">
        <v>1068</v>
      </c>
      <c r="E38" s="284">
        <v>40</v>
      </c>
    </row>
    <row r="39" spans="1:6">
      <c r="A39" s="286" t="s">
        <v>909</v>
      </c>
      <c r="B39" s="284" t="s">
        <v>1021</v>
      </c>
      <c r="E39" s="284">
        <v>42</v>
      </c>
    </row>
    <row r="40" spans="1:6">
      <c r="A40" s="286"/>
    </row>
    <row r="41" spans="1:6" ht="12.75">
      <c r="A41" s="881" t="s">
        <v>1085</v>
      </c>
    </row>
    <row r="42" spans="1:6">
      <c r="A42" s="284">
        <v>6.1</v>
      </c>
      <c r="B42" s="284" t="s">
        <v>1086</v>
      </c>
      <c r="E42" s="284">
        <v>43</v>
      </c>
    </row>
    <row r="43" spans="1:6">
      <c r="A43" s="284">
        <v>6.2</v>
      </c>
      <c r="B43" s="284" t="s">
        <v>1088</v>
      </c>
      <c r="E43" s="284">
        <v>44</v>
      </c>
    </row>
    <row r="44" spans="1:6">
      <c r="A44" s="284">
        <v>6.3</v>
      </c>
      <c r="B44" s="284" t="s">
        <v>1089</v>
      </c>
      <c r="E44" s="284">
        <v>49</v>
      </c>
    </row>
    <row r="45" spans="1:6" ht="12.75">
      <c r="A45" s="284">
        <v>6.4</v>
      </c>
      <c r="B45" s="1027" t="s">
        <v>1087</v>
      </c>
      <c r="C45" s="1028"/>
      <c r="D45" s="1028"/>
      <c r="E45" s="284">
        <v>54</v>
      </c>
    </row>
    <row r="47" spans="1:6" ht="10.5" customHeight="1">
      <c r="A47" s="370" t="s">
        <v>864</v>
      </c>
      <c r="B47" s="371"/>
      <c r="C47" s="371"/>
      <c r="D47" s="371"/>
      <c r="E47" s="371"/>
    </row>
    <row r="48" spans="1:6">
      <c r="A48" s="371">
        <v>7.1</v>
      </c>
      <c r="B48" s="371" t="s">
        <v>1069</v>
      </c>
      <c r="C48" s="371"/>
      <c r="D48" s="371"/>
      <c r="E48" s="371">
        <v>59</v>
      </c>
    </row>
    <row r="49" spans="1:5" ht="10.5" customHeight="1"/>
    <row r="50" spans="1:5" ht="10.5" customHeight="1">
      <c r="A50" s="881" t="s">
        <v>326</v>
      </c>
      <c r="E50" s="284">
        <v>60</v>
      </c>
    </row>
    <row r="51" spans="1:5" ht="12.75">
      <c r="A51" s="285"/>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25"/>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20" customWidth="1"/>
    <col min="8" max="8" width="19.140625" customWidth="1"/>
  </cols>
  <sheetData>
    <row r="1" spans="1:10" ht="18">
      <c r="A1" s="861" t="s">
        <v>323</v>
      </c>
      <c r="B1" s="12"/>
      <c r="C1" s="12"/>
      <c r="D1" s="12"/>
      <c r="E1" s="14"/>
      <c r="F1" s="112"/>
      <c r="G1" s="112"/>
      <c r="H1" s="12"/>
    </row>
    <row r="2" spans="1:10" ht="15.75">
      <c r="A2" s="113" t="s">
        <v>205</v>
      </c>
      <c r="B2" s="12"/>
      <c r="C2" s="12"/>
      <c r="D2" s="12"/>
      <c r="E2" s="14"/>
      <c r="F2" s="114"/>
      <c r="G2" s="114"/>
      <c r="H2" s="12"/>
    </row>
    <row r="3" spans="1:10">
      <c r="A3" s="40"/>
      <c r="B3" s="494" t="s">
        <v>948</v>
      </c>
      <c r="C3" s="12"/>
      <c r="D3" s="12"/>
      <c r="E3" s="14"/>
      <c r="F3" s="40"/>
      <c r="G3" s="40"/>
      <c r="H3" s="12"/>
    </row>
    <row r="4" spans="1:10" ht="13.5" thickBot="1">
      <c r="A4" s="471"/>
      <c r="B4" s="12"/>
      <c r="C4" s="12"/>
      <c r="D4" s="12"/>
      <c r="E4" s="14"/>
      <c r="F4" s="115"/>
      <c r="G4" s="115"/>
      <c r="H4" s="12"/>
    </row>
    <row r="5" spans="1:10" ht="13.5" thickTop="1">
      <c r="A5" s="116"/>
      <c r="B5" s="117" t="s">
        <v>206</v>
      </c>
      <c r="C5" s="117" t="s">
        <v>207</v>
      </c>
      <c r="D5" s="118" t="s">
        <v>208</v>
      </c>
      <c r="E5" s="117" t="s">
        <v>209</v>
      </c>
      <c r="F5" s="119" t="s">
        <v>210</v>
      </c>
      <c r="G5" s="119" t="s">
        <v>876</v>
      </c>
      <c r="H5" s="119"/>
    </row>
    <row r="6" spans="1:10">
      <c r="A6" s="120" t="s">
        <v>33</v>
      </c>
      <c r="B6" s="121" t="s">
        <v>211</v>
      </c>
      <c r="C6" s="121" t="s">
        <v>212</v>
      </c>
      <c r="D6" s="123" t="s">
        <v>21</v>
      </c>
      <c r="E6" s="124" t="s">
        <v>21</v>
      </c>
      <c r="F6" s="122" t="s">
        <v>214</v>
      </c>
      <c r="G6" s="122" t="s">
        <v>877</v>
      </c>
      <c r="H6" s="122"/>
    </row>
    <row r="7" spans="1:10">
      <c r="A7" s="125">
        <v>2009</v>
      </c>
      <c r="B7" s="467">
        <v>298398000</v>
      </c>
      <c r="C7" s="468">
        <v>5862000</v>
      </c>
      <c r="D7" s="467">
        <v>6006000</v>
      </c>
      <c r="E7" s="467">
        <v>4612000</v>
      </c>
      <c r="F7" s="468">
        <v>6151000</v>
      </c>
      <c r="G7" s="826" t="s">
        <v>71</v>
      </c>
      <c r="H7" s="826"/>
    </row>
    <row r="8" spans="1:10">
      <c r="A8" s="125">
        <v>2010</v>
      </c>
      <c r="B8" s="126">
        <v>275338000</v>
      </c>
      <c r="C8" s="40">
        <v>5635000</v>
      </c>
      <c r="D8" s="126">
        <v>5671000</v>
      </c>
      <c r="E8" s="126">
        <v>3618000</v>
      </c>
      <c r="F8" s="40">
        <v>6223000</v>
      </c>
      <c r="G8" s="826" t="s">
        <v>71</v>
      </c>
      <c r="H8" s="826"/>
    </row>
    <row r="9" spans="1:10">
      <c r="A9" s="125">
        <v>2011</v>
      </c>
      <c r="B9" s="127">
        <v>276572000</v>
      </c>
      <c r="C9" s="115">
        <v>6176000</v>
      </c>
      <c r="D9" s="115">
        <v>2713000</v>
      </c>
      <c r="E9" s="127">
        <v>3477000</v>
      </c>
      <c r="F9" s="115">
        <v>5985000</v>
      </c>
      <c r="G9" s="826" t="s">
        <v>71</v>
      </c>
      <c r="H9" s="826"/>
    </row>
    <row r="10" spans="1:10">
      <c r="A10" s="128">
        <v>2012</v>
      </c>
      <c r="B10" s="127">
        <v>307149000</v>
      </c>
      <c r="C10" s="115">
        <v>6254000</v>
      </c>
      <c r="D10" s="115">
        <v>298000</v>
      </c>
      <c r="E10" s="127">
        <v>3676000</v>
      </c>
      <c r="F10" s="115">
        <v>6880000</v>
      </c>
      <c r="G10" s="826" t="s">
        <v>71</v>
      </c>
      <c r="H10" s="826"/>
    </row>
    <row r="11" spans="1:10">
      <c r="A11" s="128">
        <v>2013</v>
      </c>
      <c r="B11" s="127">
        <v>360109000</v>
      </c>
      <c r="C11" s="115">
        <v>6181000</v>
      </c>
      <c r="D11" s="115">
        <v>-268000</v>
      </c>
      <c r="E11" s="127">
        <v>5514000</v>
      </c>
      <c r="F11" s="115">
        <v>7327000</v>
      </c>
      <c r="G11" s="826" t="s">
        <v>71</v>
      </c>
      <c r="H11" s="826"/>
    </row>
    <row r="12" spans="1:10">
      <c r="A12" s="128">
        <v>2014</v>
      </c>
      <c r="B12" s="127">
        <v>296103000</v>
      </c>
      <c r="C12" s="115">
        <v>6425000</v>
      </c>
      <c r="D12" s="115">
        <v>196000</v>
      </c>
      <c r="E12" s="127">
        <v>4222000</v>
      </c>
      <c r="F12" s="115">
        <v>6979000</v>
      </c>
      <c r="G12" s="828">
        <v>320421000</v>
      </c>
      <c r="H12" s="826"/>
    </row>
    <row r="13" spans="1:10">
      <c r="A13" s="128">
        <v>2015</v>
      </c>
      <c r="B13" s="127">
        <v>331713000</v>
      </c>
      <c r="C13" s="127">
        <v>6419000</v>
      </c>
      <c r="D13" s="115">
        <v>98000</v>
      </c>
      <c r="E13" s="127">
        <v>4493000</v>
      </c>
      <c r="F13" s="115">
        <v>7089000</v>
      </c>
      <c r="G13" s="842">
        <v>300641000</v>
      </c>
      <c r="H13" s="826"/>
    </row>
    <row r="14" spans="1:10">
      <c r="A14" s="128">
        <v>2016</v>
      </c>
      <c r="B14" s="127">
        <v>354104000</v>
      </c>
      <c r="C14" s="127">
        <v>6364000</v>
      </c>
      <c r="D14" s="115">
        <v>222000</v>
      </c>
      <c r="E14" s="127">
        <v>4688000</v>
      </c>
      <c r="F14" s="115">
        <v>6538000</v>
      </c>
      <c r="G14" s="842">
        <v>339081000</v>
      </c>
      <c r="H14" s="975"/>
      <c r="I14" s="971"/>
      <c r="J14" s="971"/>
    </row>
    <row r="15" spans="1:10">
      <c r="A15" s="128">
        <v>2017</v>
      </c>
      <c r="B15" s="127">
        <v>378757000</v>
      </c>
      <c r="C15" s="127">
        <v>6521000</v>
      </c>
      <c r="D15" s="115">
        <v>8202000</v>
      </c>
      <c r="E15" s="127">
        <v>3597000</v>
      </c>
      <c r="F15" s="115">
        <v>6346000</v>
      </c>
      <c r="G15" s="842">
        <v>340910000</v>
      </c>
      <c r="H15" s="976"/>
      <c r="I15" s="971"/>
      <c r="J15" s="971"/>
    </row>
    <row r="16" spans="1:10">
      <c r="A16" s="128">
        <v>2018</v>
      </c>
      <c r="B16" s="127">
        <v>380183000</v>
      </c>
      <c r="C16" s="127">
        <v>6415000</v>
      </c>
      <c r="D16" s="127">
        <v>932000</v>
      </c>
      <c r="E16" s="127">
        <v>7365000</v>
      </c>
      <c r="F16" s="115">
        <v>6469000</v>
      </c>
      <c r="G16" s="115">
        <v>337947000</v>
      </c>
      <c r="H16" s="977"/>
      <c r="I16" s="971"/>
      <c r="J16" s="971"/>
    </row>
    <row r="17" spans="1:10">
      <c r="A17" s="128">
        <v>2019</v>
      </c>
      <c r="B17" s="127">
        <f>ROUND(37555071.29-9503+381890514.22-47145884.43-183045.54,-3)</f>
        <v>372107000</v>
      </c>
      <c r="C17" s="127">
        <f>ROUND(6216426.98+-49343.87+0+570822.55,-3)</f>
        <v>6738000</v>
      </c>
      <c r="D17" s="127">
        <f>ROUND(190909.96+0,-3)</f>
        <v>191000</v>
      </c>
      <c r="E17" s="127">
        <f>ROUND(5680621.18,-3)</f>
        <v>5681000</v>
      </c>
      <c r="F17" s="115">
        <f>ROUND(6103928.74+339662.41,-3)</f>
        <v>6444000</v>
      </c>
      <c r="G17" s="115">
        <f>ROUND(599351828.72-217333582.05,-3)</f>
        <v>382018000</v>
      </c>
      <c r="H17" s="977"/>
      <c r="I17" s="971"/>
      <c r="J17" s="971"/>
    </row>
    <row r="18" spans="1:10">
      <c r="A18" s="874"/>
      <c r="B18" s="969"/>
      <c r="C18" s="969"/>
      <c r="D18" s="969"/>
      <c r="E18" s="969"/>
      <c r="F18" s="969"/>
      <c r="G18" s="969"/>
      <c r="H18" s="972"/>
      <c r="I18" s="971"/>
      <c r="J18" s="971"/>
    </row>
    <row r="19" spans="1:10">
      <c r="A19" s="578" t="s">
        <v>1173</v>
      </c>
      <c r="B19" s="873"/>
      <c r="C19" s="9"/>
      <c r="D19" s="9"/>
      <c r="E19" s="9"/>
      <c r="F19" s="129"/>
      <c r="G19" s="129"/>
      <c r="H19" s="1015"/>
      <c r="I19" s="964" t="s">
        <v>952</v>
      </c>
    </row>
    <row r="20" spans="1:10" ht="79.5" customHeight="1">
      <c r="A20" s="1382" t="s">
        <v>951</v>
      </c>
      <c r="B20" s="1383"/>
      <c r="C20" s="1383"/>
      <c r="D20" s="1383"/>
      <c r="E20" s="1383"/>
      <c r="F20" s="1383"/>
      <c r="G20" s="1383"/>
      <c r="H20" s="1383"/>
    </row>
    <row r="21" spans="1:10" ht="27" customHeight="1">
      <c r="A21" s="1384" t="s">
        <v>215</v>
      </c>
      <c r="B21" s="1384"/>
      <c r="C21" s="1384"/>
      <c r="D21" s="1384"/>
      <c r="E21" s="1384"/>
      <c r="F21" s="1384"/>
      <c r="G21" s="1384"/>
      <c r="H21" s="1384"/>
    </row>
    <row r="22" spans="1:10" ht="63.6" customHeight="1">
      <c r="A22" s="1385" t="s">
        <v>977</v>
      </c>
      <c r="B22" s="1385"/>
      <c r="C22" s="1385"/>
      <c r="D22" s="1385"/>
      <c r="E22" s="1385"/>
      <c r="F22" s="1385"/>
      <c r="G22" s="1385"/>
      <c r="H22" s="1385"/>
    </row>
    <row r="23" spans="1:10" ht="15.75" customHeight="1">
      <c r="A23" s="1380" t="s">
        <v>978</v>
      </c>
      <c r="B23" s="1381"/>
      <c r="C23" s="1381"/>
      <c r="D23" s="1381"/>
      <c r="E23" s="1381"/>
      <c r="F23" s="1381"/>
      <c r="G23" s="1381"/>
      <c r="H23" s="1381"/>
    </row>
    <row r="24" spans="1:10" ht="15.6" customHeight="1">
      <c r="A24" s="1380" t="s">
        <v>979</v>
      </c>
      <c r="B24" s="1381"/>
      <c r="C24" s="1381"/>
      <c r="D24" s="1381"/>
      <c r="E24" s="1381"/>
      <c r="F24" s="1381"/>
      <c r="G24" s="1381"/>
      <c r="H24" s="1381"/>
    </row>
    <row r="25" spans="1:10" ht="78.599999999999994" customHeight="1">
      <c r="A25" s="1379" t="s">
        <v>980</v>
      </c>
      <c r="B25" s="1379"/>
      <c r="C25" s="1379"/>
      <c r="D25" s="1379"/>
      <c r="E25" s="1379"/>
      <c r="F25" s="1379"/>
      <c r="G25" s="1379"/>
      <c r="H25" s="1379"/>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5:H25"/>
    <mergeCell ref="A23:H23"/>
    <mergeCell ref="A24:H24"/>
    <mergeCell ref="A20:H20"/>
    <mergeCell ref="A21:H21"/>
    <mergeCell ref="A22:H22"/>
  </mergeCells>
  <phoneticPr fontId="13" type="noConversion"/>
  <printOptions horizontalCentered="1"/>
  <pageMargins left="0.75" right="0.75" top="0.75" bottom="1" header="0.5" footer="0.5"/>
  <pageSetup scale="90"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51"/>
  <sheetViews>
    <sheetView zoomScaleNormal="100" workbookViewId="0"/>
  </sheetViews>
  <sheetFormatPr defaultRowHeight="12.75"/>
  <cols>
    <col min="1" max="5" width="11.7109375" bestFit="1" customWidth="1"/>
    <col min="6" max="6" width="13.140625" customWidth="1"/>
    <col min="7" max="7" width="14.5703125" customWidth="1"/>
    <col min="8" max="8" width="12.5703125" customWidth="1"/>
    <col min="9" max="9" width="11.5703125" customWidth="1"/>
    <col min="10" max="10" width="11.28515625" customWidth="1"/>
  </cols>
  <sheetData>
    <row r="1" spans="1:9" ht="17.45" customHeight="1">
      <c r="A1" s="862" t="s">
        <v>324</v>
      </c>
      <c r="B1" s="12"/>
      <c r="C1" s="12"/>
      <c r="D1" s="12"/>
      <c r="E1" s="12"/>
      <c r="F1" s="14"/>
      <c r="G1" s="12"/>
      <c r="H1" s="12"/>
    </row>
    <row r="2" spans="1:9" ht="15.6" customHeight="1">
      <c r="A2" s="8" t="s">
        <v>975</v>
      </c>
      <c r="B2" s="12"/>
      <c r="C2" s="12"/>
      <c r="D2" s="12"/>
      <c r="E2" s="12"/>
      <c r="F2" s="14"/>
      <c r="G2" s="12"/>
      <c r="H2" s="12"/>
    </row>
    <row r="3" spans="1:9" ht="15" customHeight="1" thickBot="1">
      <c r="A3" s="496"/>
      <c r="B3" s="588"/>
      <c r="C3" s="12"/>
      <c r="D3" s="12"/>
      <c r="E3" s="12"/>
      <c r="F3" s="12"/>
      <c r="G3" s="14"/>
      <c r="H3" s="14"/>
    </row>
    <row r="4" spans="1:9" ht="15" customHeight="1" thickTop="1">
      <c r="A4" s="116"/>
      <c r="B4" s="119" t="s">
        <v>216</v>
      </c>
      <c r="C4" s="117" t="s">
        <v>217</v>
      </c>
      <c r="D4" s="117" t="s">
        <v>218</v>
      </c>
      <c r="E4" s="117" t="s">
        <v>222</v>
      </c>
      <c r="F4" s="119" t="s">
        <v>219</v>
      </c>
      <c r="G4" s="119" t="s">
        <v>220</v>
      </c>
      <c r="H4" s="116"/>
    </row>
    <row r="5" spans="1:9" ht="15" customHeight="1">
      <c r="A5" s="122" t="s">
        <v>33</v>
      </c>
      <c r="B5" s="122" t="s">
        <v>221</v>
      </c>
      <c r="C5" s="122" t="s">
        <v>213</v>
      </c>
      <c r="D5" s="122" t="s">
        <v>213</v>
      </c>
      <c r="E5" s="922" t="s">
        <v>213</v>
      </c>
      <c r="F5" s="122" t="s">
        <v>21</v>
      </c>
      <c r="G5" s="122" t="s">
        <v>223</v>
      </c>
      <c r="H5" s="122" t="s">
        <v>224</v>
      </c>
    </row>
    <row r="6" spans="1:9" ht="15" customHeight="1">
      <c r="A6" s="125">
        <v>2009</v>
      </c>
      <c r="B6" s="468">
        <v>4668000</v>
      </c>
      <c r="C6" s="468">
        <v>151000</v>
      </c>
      <c r="D6" s="468">
        <v>80000</v>
      </c>
      <c r="E6" s="468">
        <v>388000</v>
      </c>
      <c r="F6" s="825">
        <v>167497000</v>
      </c>
      <c r="G6" s="825">
        <v>16253000</v>
      </c>
      <c r="H6" s="467">
        <v>3565000</v>
      </c>
    </row>
    <row r="7" spans="1:9" ht="15" customHeight="1">
      <c r="A7" s="125">
        <v>2010</v>
      </c>
      <c r="B7" s="40">
        <v>5107000</v>
      </c>
      <c r="C7" s="40">
        <v>146000</v>
      </c>
      <c r="D7" s="40">
        <v>99000</v>
      </c>
      <c r="E7" s="40">
        <v>549000</v>
      </c>
      <c r="F7" s="40">
        <v>158389000</v>
      </c>
      <c r="G7" s="40">
        <v>17668000</v>
      </c>
      <c r="H7" s="126">
        <v>8309000</v>
      </c>
    </row>
    <row r="8" spans="1:9" ht="15" customHeight="1">
      <c r="A8" s="128">
        <v>2011</v>
      </c>
      <c r="B8" s="115">
        <v>5143000</v>
      </c>
      <c r="C8" s="115">
        <v>151000</v>
      </c>
      <c r="D8" s="115">
        <v>102000</v>
      </c>
      <c r="E8" s="115">
        <v>424000</v>
      </c>
      <c r="F8" s="115">
        <v>155719000</v>
      </c>
      <c r="G8" s="115">
        <v>18012000</v>
      </c>
      <c r="H8" s="127">
        <v>6449000</v>
      </c>
    </row>
    <row r="9" spans="1:9" ht="15" customHeight="1">
      <c r="A9" s="128">
        <v>2012</v>
      </c>
      <c r="B9" s="115">
        <v>3412000</v>
      </c>
      <c r="C9" s="115">
        <v>149000</v>
      </c>
      <c r="D9" s="115">
        <v>172000</v>
      </c>
      <c r="E9" s="115">
        <v>596000</v>
      </c>
      <c r="F9" s="115">
        <v>173911000</v>
      </c>
      <c r="G9" s="115">
        <v>18542000</v>
      </c>
      <c r="H9" s="127">
        <v>4725000</v>
      </c>
    </row>
    <row r="10" spans="1:9" ht="15" customHeight="1">
      <c r="A10" s="128">
        <v>2013</v>
      </c>
      <c r="B10" s="115">
        <v>2544000</v>
      </c>
      <c r="C10" s="115">
        <v>160000</v>
      </c>
      <c r="D10" s="115">
        <v>265000</v>
      </c>
      <c r="E10" s="115">
        <v>895000</v>
      </c>
      <c r="F10" s="115">
        <v>169297000</v>
      </c>
      <c r="G10" s="115">
        <v>18577000</v>
      </c>
      <c r="H10" s="127">
        <v>5753000</v>
      </c>
    </row>
    <row r="11" spans="1:9" ht="15" customHeight="1">
      <c r="A11" s="128">
        <v>2014</v>
      </c>
      <c r="B11" s="115">
        <v>2611000</v>
      </c>
      <c r="C11" s="115">
        <v>152000</v>
      </c>
      <c r="D11" s="115">
        <v>224000</v>
      </c>
      <c r="E11" s="115">
        <v>811000</v>
      </c>
      <c r="F11" s="115">
        <v>161619000</v>
      </c>
      <c r="G11" s="115">
        <v>19007000</v>
      </c>
      <c r="H11" s="127">
        <v>2919000</v>
      </c>
    </row>
    <row r="12" spans="1:9" ht="15" customHeight="1">
      <c r="A12" s="128">
        <v>2015</v>
      </c>
      <c r="B12" s="115">
        <v>2738000</v>
      </c>
      <c r="C12" s="115">
        <v>175000</v>
      </c>
      <c r="D12" s="115">
        <v>289000</v>
      </c>
      <c r="E12" s="115">
        <v>735000</v>
      </c>
      <c r="F12" s="115">
        <v>159856000</v>
      </c>
      <c r="G12" s="115">
        <v>19141000</v>
      </c>
      <c r="H12" s="127">
        <v>5001000</v>
      </c>
      <c r="I12" s="22"/>
    </row>
    <row r="13" spans="1:9" ht="15" customHeight="1">
      <c r="A13" s="128">
        <v>2016</v>
      </c>
      <c r="B13" s="115">
        <v>2871000</v>
      </c>
      <c r="C13" s="115">
        <v>183000</v>
      </c>
      <c r="D13" s="115">
        <v>320000</v>
      </c>
      <c r="E13" s="115">
        <v>1036000</v>
      </c>
      <c r="F13" s="115">
        <v>159286000</v>
      </c>
      <c r="G13" s="115">
        <v>19455000</v>
      </c>
      <c r="H13" s="127">
        <v>6056000</v>
      </c>
      <c r="I13" s="22"/>
    </row>
    <row r="14" spans="1:9" ht="15" customHeight="1">
      <c r="A14" s="128">
        <v>2017</v>
      </c>
      <c r="B14" s="115">
        <v>2769000</v>
      </c>
      <c r="C14" s="115">
        <v>207000</v>
      </c>
      <c r="D14" s="115">
        <v>265000</v>
      </c>
      <c r="E14" s="115">
        <v>1058000</v>
      </c>
      <c r="F14" s="115">
        <v>151117000</v>
      </c>
      <c r="G14" s="115">
        <v>20081000</v>
      </c>
      <c r="H14" s="127">
        <v>4273000</v>
      </c>
      <c r="I14" s="22"/>
    </row>
    <row r="15" spans="1:9" ht="15" customHeight="1">
      <c r="A15" s="128">
        <v>2018</v>
      </c>
      <c r="B15" s="115">
        <v>2795000</v>
      </c>
      <c r="C15" s="115">
        <v>201000</v>
      </c>
      <c r="D15" s="115">
        <v>357000</v>
      </c>
      <c r="E15" s="127">
        <v>1159000</v>
      </c>
      <c r="F15" s="115">
        <v>139202000</v>
      </c>
      <c r="G15" s="115">
        <v>21181000</v>
      </c>
      <c r="H15" s="127">
        <v>12015000</v>
      </c>
      <c r="I15" s="22"/>
    </row>
    <row r="16" spans="1:9" ht="15" customHeight="1">
      <c r="A16" s="128">
        <v>2019</v>
      </c>
      <c r="B16" s="127">
        <f>ROUND(3059501.65+0,-3)</f>
        <v>3060000</v>
      </c>
      <c r="C16" s="837">
        <f>ROUND(205136.27+0,-3)</f>
        <v>205000</v>
      </c>
      <c r="D16" s="837">
        <f>ROUND(309408.96,-3)</f>
        <v>309000</v>
      </c>
      <c r="E16" s="837">
        <f>ROUND(1049628.94+0,-3)</f>
        <v>1050000</v>
      </c>
      <c r="F16" s="837">
        <f>ROUND(129450793.19,-3)</f>
        <v>129451000</v>
      </c>
      <c r="G16" s="837">
        <f>ROUND(21838497.21,-3)</f>
        <v>21838000</v>
      </c>
      <c r="H16" s="837">
        <f>ROUND(12577339.02+0,-3)</f>
        <v>12577000</v>
      </c>
      <c r="I16" s="874"/>
    </row>
    <row r="17" spans="1:10" ht="9" customHeight="1">
      <c r="A17" s="843"/>
      <c r="B17" s="970"/>
      <c r="C17" s="970"/>
      <c r="D17" s="970"/>
      <c r="E17" s="970"/>
      <c r="F17" s="970"/>
      <c r="G17" s="970"/>
      <c r="H17" s="970"/>
      <c r="I17" s="971"/>
    </row>
    <row r="18" spans="1:10" s="131" customFormat="1" ht="13.15" customHeight="1">
      <c r="A18" s="12" t="s">
        <v>1174</v>
      </c>
      <c r="B18" s="972"/>
      <c r="C18" s="972"/>
      <c r="D18" s="972"/>
      <c r="E18" s="972"/>
      <c r="F18" s="972"/>
      <c r="G18" s="972"/>
      <c r="H18" s="972"/>
      <c r="I18" s="971"/>
    </row>
    <row r="19" spans="1:10" s="131" customFormat="1" ht="38.450000000000003" customHeight="1">
      <c r="A19" s="1322" t="s">
        <v>1208</v>
      </c>
      <c r="B19" s="1388"/>
      <c r="C19" s="1388"/>
      <c r="D19" s="1388"/>
      <c r="E19" s="1388"/>
      <c r="F19" s="1388"/>
      <c r="G19" s="1388"/>
      <c r="H19" s="1388"/>
      <c r="I19" s="1327"/>
      <c r="J19" s="1327"/>
    </row>
    <row r="20" spans="1:10" s="131" customFormat="1" ht="27.75" customHeight="1">
      <c r="A20" s="1389" t="s">
        <v>225</v>
      </c>
      <c r="B20" s="1388"/>
      <c r="C20" s="1388"/>
      <c r="D20" s="1388"/>
      <c r="E20" s="1388"/>
      <c r="F20" s="1388"/>
      <c r="G20" s="1388"/>
      <c r="H20" s="1388"/>
      <c r="I20" s="1327"/>
      <c r="J20" s="1327"/>
    </row>
    <row r="21" spans="1:10" s="131" customFormat="1" ht="40.5" customHeight="1">
      <c r="A21" s="1389" t="s">
        <v>989</v>
      </c>
      <c r="B21" s="1388"/>
      <c r="C21" s="1388"/>
      <c r="D21" s="1388"/>
      <c r="E21" s="1388"/>
      <c r="F21" s="1388"/>
      <c r="G21" s="1388"/>
      <c r="H21" s="1388"/>
      <c r="I21" s="1327"/>
      <c r="J21" s="1327"/>
    </row>
    <row r="22" spans="1:10" s="131" customFormat="1" ht="27" customHeight="1">
      <c r="A22" s="1389" t="s">
        <v>226</v>
      </c>
      <c r="B22" s="1388"/>
      <c r="C22" s="1388"/>
      <c r="D22" s="1388"/>
      <c r="E22" s="1388"/>
      <c r="F22" s="1388"/>
      <c r="G22" s="1388"/>
      <c r="H22" s="1388"/>
      <c r="I22" s="1327"/>
      <c r="J22" s="1327"/>
    </row>
    <row r="23" spans="1:10" s="131" customFormat="1" ht="39.75" customHeight="1">
      <c r="A23" s="1390" t="s">
        <v>1207</v>
      </c>
      <c r="B23" s="1391"/>
      <c r="C23" s="1391"/>
      <c r="D23" s="1391"/>
      <c r="E23" s="1391"/>
      <c r="F23" s="1391"/>
      <c r="G23" s="1391"/>
      <c r="H23" s="1391"/>
      <c r="I23" s="1327"/>
      <c r="J23" s="1327"/>
    </row>
    <row r="24" spans="1:10" s="131" customFormat="1" ht="39.75" customHeight="1">
      <c r="A24" s="1389" t="s">
        <v>1206</v>
      </c>
      <c r="B24" s="1388"/>
      <c r="C24" s="1388"/>
      <c r="D24" s="1388"/>
      <c r="E24" s="1388"/>
      <c r="F24" s="1388"/>
      <c r="G24" s="1388"/>
      <c r="H24" s="1388"/>
      <c r="I24" s="1327"/>
      <c r="J24" s="1327"/>
    </row>
    <row r="25" spans="1:10" s="131" customFormat="1" ht="27" customHeight="1">
      <c r="A25" s="1389" t="s">
        <v>976</v>
      </c>
      <c r="B25" s="1388"/>
      <c r="C25" s="1388"/>
      <c r="D25" s="1388"/>
      <c r="E25" s="1388"/>
      <c r="F25" s="1388"/>
      <c r="G25" s="1388"/>
      <c r="H25" s="1388"/>
      <c r="I25" s="1327"/>
      <c r="J25" s="1327"/>
    </row>
    <row r="26" spans="1:10" ht="18">
      <c r="A26" s="130" t="s">
        <v>325</v>
      </c>
      <c r="B26" s="12"/>
      <c r="C26" s="12"/>
      <c r="D26" s="12"/>
      <c r="E26" s="12"/>
      <c r="F26" s="14"/>
      <c r="G26" s="12"/>
      <c r="H26" s="12"/>
    </row>
    <row r="27" spans="1:10" ht="15.75">
      <c r="A27" s="8" t="s">
        <v>904</v>
      </c>
      <c r="B27" s="12"/>
      <c r="C27" s="12"/>
      <c r="D27" s="12"/>
      <c r="E27" s="12"/>
      <c r="F27" s="14"/>
      <c r="G27" s="12"/>
      <c r="H27" s="12"/>
    </row>
    <row r="28" spans="1:10" ht="13.5" thickBot="1">
      <c r="A28" s="496"/>
      <c r="B28" s="12"/>
      <c r="C28" s="12"/>
      <c r="D28" s="12"/>
      <c r="E28" s="12"/>
      <c r="F28" s="12"/>
      <c r="G28" s="14"/>
      <c r="H28" s="14"/>
    </row>
    <row r="29" spans="1:10" ht="13.5" thickTop="1">
      <c r="A29" s="116"/>
      <c r="B29" s="119" t="s">
        <v>307</v>
      </c>
      <c r="C29" s="119" t="s">
        <v>338</v>
      </c>
      <c r="D29" s="119" t="s">
        <v>308</v>
      </c>
      <c r="E29" s="119" t="s">
        <v>309</v>
      </c>
      <c r="F29" s="119" t="s">
        <v>310</v>
      </c>
      <c r="G29" s="119" t="s">
        <v>311</v>
      </c>
      <c r="H29" s="119" t="s">
        <v>339</v>
      </c>
      <c r="I29" s="119" t="s">
        <v>337</v>
      </c>
    </row>
    <row r="30" spans="1:10">
      <c r="A30" s="122" t="s">
        <v>33</v>
      </c>
      <c r="B30" s="122" t="s">
        <v>21</v>
      </c>
      <c r="C30" s="122" t="s">
        <v>21</v>
      </c>
      <c r="D30" s="122" t="s">
        <v>312</v>
      </c>
      <c r="E30" s="122" t="s">
        <v>223</v>
      </c>
      <c r="F30" s="122" t="s">
        <v>213</v>
      </c>
      <c r="G30" s="122" t="s">
        <v>21</v>
      </c>
      <c r="H30" s="122" t="s">
        <v>21</v>
      </c>
      <c r="I30" s="122" t="s">
        <v>21</v>
      </c>
    </row>
    <row r="31" spans="1:10">
      <c r="A31" s="125">
        <v>2009</v>
      </c>
      <c r="B31" s="468">
        <v>214000</v>
      </c>
      <c r="C31" s="468">
        <v>100000</v>
      </c>
      <c r="D31" s="468">
        <v>536000</v>
      </c>
      <c r="E31" s="468">
        <v>1971000</v>
      </c>
      <c r="F31" s="468">
        <v>199000</v>
      </c>
      <c r="G31" s="468">
        <v>896000</v>
      </c>
      <c r="H31" s="468">
        <v>12000</v>
      </c>
      <c r="I31" s="825">
        <v>126000</v>
      </c>
    </row>
    <row r="32" spans="1:10">
      <c r="A32" s="125">
        <v>2010</v>
      </c>
      <c r="B32" s="40">
        <v>287000</v>
      </c>
      <c r="C32" s="40">
        <v>117000</v>
      </c>
      <c r="D32" s="40">
        <v>272000</v>
      </c>
      <c r="E32" s="40">
        <v>1875000</v>
      </c>
      <c r="F32" s="40">
        <v>200000</v>
      </c>
      <c r="G32" s="40">
        <v>994000</v>
      </c>
      <c r="H32" s="40">
        <v>11000</v>
      </c>
      <c r="I32" s="1319">
        <v>115000</v>
      </c>
      <c r="J32" s="340"/>
    </row>
    <row r="33" spans="1:11">
      <c r="A33" s="128">
        <v>2011</v>
      </c>
      <c r="B33" s="115">
        <v>240000</v>
      </c>
      <c r="C33" s="115">
        <v>103000</v>
      </c>
      <c r="D33" s="115">
        <v>192000</v>
      </c>
      <c r="E33" s="115">
        <v>1849000</v>
      </c>
      <c r="F33" s="115">
        <v>174000</v>
      </c>
      <c r="G33" s="115">
        <v>888000</v>
      </c>
      <c r="H33" s="115">
        <v>9000</v>
      </c>
      <c r="I33" s="1319">
        <v>94000</v>
      </c>
      <c r="J33" s="340"/>
    </row>
    <row r="34" spans="1:11">
      <c r="A34" s="128">
        <v>2012</v>
      </c>
      <c r="B34" s="115">
        <v>301000</v>
      </c>
      <c r="C34" s="115">
        <v>131000</v>
      </c>
      <c r="D34" s="115">
        <v>537000</v>
      </c>
      <c r="E34" s="115">
        <v>1837000</v>
      </c>
      <c r="F34" s="115">
        <v>191000</v>
      </c>
      <c r="G34" s="115">
        <v>931000</v>
      </c>
      <c r="H34" s="115">
        <v>8000</v>
      </c>
      <c r="I34" s="115">
        <v>123000</v>
      </c>
      <c r="J34" s="340"/>
    </row>
    <row r="35" spans="1:11">
      <c r="A35" s="128">
        <v>2013</v>
      </c>
      <c r="B35" s="115">
        <v>291000</v>
      </c>
      <c r="C35" s="115">
        <v>168000</v>
      </c>
      <c r="D35" s="115">
        <v>500000</v>
      </c>
      <c r="E35" s="115">
        <v>2036000</v>
      </c>
      <c r="F35" s="115">
        <v>194000</v>
      </c>
      <c r="G35" s="115">
        <v>844000</v>
      </c>
      <c r="H35" s="115">
        <v>9000</v>
      </c>
      <c r="I35" s="115">
        <v>93000</v>
      </c>
      <c r="J35" s="340"/>
    </row>
    <row r="36" spans="1:11">
      <c r="A36" s="128">
        <v>2014</v>
      </c>
      <c r="B36" s="127">
        <v>401000</v>
      </c>
      <c r="C36" s="115">
        <v>129000</v>
      </c>
      <c r="D36" s="115">
        <v>516000</v>
      </c>
      <c r="E36" s="115">
        <v>2166000</v>
      </c>
      <c r="F36" s="115">
        <v>210000</v>
      </c>
      <c r="G36" s="115">
        <v>888000</v>
      </c>
      <c r="H36" s="115">
        <v>11000</v>
      </c>
      <c r="I36" s="115">
        <v>170000</v>
      </c>
      <c r="J36" s="340"/>
    </row>
    <row r="37" spans="1:11">
      <c r="A37" s="128">
        <v>2015</v>
      </c>
      <c r="B37" s="127">
        <v>375000</v>
      </c>
      <c r="C37" s="115">
        <v>192000</v>
      </c>
      <c r="D37" s="115">
        <v>439000</v>
      </c>
      <c r="E37" s="127">
        <v>2385000</v>
      </c>
      <c r="F37" s="115">
        <v>213000</v>
      </c>
      <c r="G37" s="115">
        <v>927000</v>
      </c>
      <c r="H37" s="115">
        <v>11000</v>
      </c>
      <c r="I37" s="127">
        <v>125000</v>
      </c>
      <c r="J37" s="340"/>
      <c r="K37" s="131"/>
    </row>
    <row r="38" spans="1:11">
      <c r="A38" s="128">
        <v>2016</v>
      </c>
      <c r="B38" s="127">
        <v>401000</v>
      </c>
      <c r="C38" s="115">
        <v>126000</v>
      </c>
      <c r="D38" s="115">
        <v>291000</v>
      </c>
      <c r="E38" s="127">
        <v>2221000</v>
      </c>
      <c r="F38" s="115">
        <v>219000</v>
      </c>
      <c r="G38" s="115">
        <v>906000</v>
      </c>
      <c r="H38" s="115">
        <v>11000</v>
      </c>
      <c r="I38" s="127">
        <v>116000</v>
      </c>
      <c r="J38" s="340"/>
    </row>
    <row r="39" spans="1:11">
      <c r="A39" s="128">
        <v>2017</v>
      </c>
      <c r="B39" s="127">
        <v>451000</v>
      </c>
      <c r="C39" s="115">
        <v>88000</v>
      </c>
      <c r="D39" s="127">
        <v>167000</v>
      </c>
      <c r="E39" s="127">
        <v>2583000</v>
      </c>
      <c r="F39" s="115">
        <v>174000</v>
      </c>
      <c r="G39" s="115">
        <v>1004000</v>
      </c>
      <c r="H39" s="115">
        <v>12000</v>
      </c>
      <c r="I39" s="127">
        <v>99000</v>
      </c>
      <c r="J39" s="340"/>
    </row>
    <row r="40" spans="1:11">
      <c r="A40" s="128">
        <v>2018</v>
      </c>
      <c r="B40" s="127">
        <v>395000</v>
      </c>
      <c r="C40" s="115">
        <v>173000</v>
      </c>
      <c r="D40" s="127">
        <v>173000</v>
      </c>
      <c r="E40" s="127">
        <v>2695000</v>
      </c>
      <c r="F40" s="115">
        <v>169000</v>
      </c>
      <c r="G40" s="115">
        <v>1109000</v>
      </c>
      <c r="H40" s="115">
        <v>12000</v>
      </c>
      <c r="I40" s="127">
        <v>121000</v>
      </c>
      <c r="J40" s="340"/>
    </row>
    <row r="41" spans="1:11">
      <c r="A41" s="128">
        <v>2019</v>
      </c>
      <c r="B41" s="127">
        <f>ROUND(397669.99+0,-3)</f>
        <v>398000</v>
      </c>
      <c r="C41" s="837">
        <f>ROUND(177734.99,-3)</f>
        <v>178000</v>
      </c>
      <c r="D41" s="127">
        <f>ROUND(179495.86+0,-3)</f>
        <v>179000</v>
      </c>
      <c r="E41" s="127">
        <f>ROUND(1934086.79+669968.2, -3)</f>
        <v>2604000</v>
      </c>
      <c r="F41" s="127">
        <f>ROUND(174806.69+0,-3)</f>
        <v>175000</v>
      </c>
      <c r="G41" s="127">
        <f>ROUND(664101.97+0,-3)</f>
        <v>664000</v>
      </c>
      <c r="H41" s="127">
        <f>ROUND(11528.87+0,-3)</f>
        <v>12000</v>
      </c>
      <c r="I41" s="127">
        <f>ROUND(89878.45,-3)</f>
        <v>90000</v>
      </c>
      <c r="J41" s="964" t="s">
        <v>952</v>
      </c>
    </row>
    <row r="42" spans="1:11">
      <c r="A42" s="22"/>
      <c r="B42" s="972"/>
      <c r="C42" s="972"/>
      <c r="D42" s="972"/>
      <c r="E42" s="972"/>
      <c r="F42" s="972"/>
      <c r="G42" s="972"/>
      <c r="H42" s="972"/>
      <c r="I42" s="972"/>
      <c r="J42" s="974"/>
      <c r="K42" s="971"/>
    </row>
    <row r="43" spans="1:11">
      <c r="A43" s="131" t="s">
        <v>1175</v>
      </c>
      <c r="B43" s="973"/>
      <c r="C43" s="971"/>
      <c r="D43" s="971"/>
      <c r="E43" s="971"/>
      <c r="F43" s="971"/>
      <c r="G43" s="971"/>
      <c r="H43" s="971"/>
      <c r="I43" s="971"/>
      <c r="J43" s="874"/>
      <c r="K43" s="971"/>
    </row>
    <row r="44" spans="1:11" ht="15.75" customHeight="1">
      <c r="A44" s="1386" t="s">
        <v>313</v>
      </c>
      <c r="B44" s="1386"/>
      <c r="C44" s="1386"/>
      <c r="D44" s="1386"/>
      <c r="E44" s="1386"/>
      <c r="F44" s="1386"/>
      <c r="G44" s="1386"/>
      <c r="H44" s="1386"/>
      <c r="I44" s="1387"/>
      <c r="J44" s="1327"/>
      <c r="K44" s="971"/>
    </row>
    <row r="45" spans="1:11" ht="27.75" customHeight="1">
      <c r="A45" s="1388" t="s">
        <v>974</v>
      </c>
      <c r="B45" s="1386"/>
      <c r="C45" s="1386"/>
      <c r="D45" s="1386"/>
      <c r="E45" s="1386"/>
      <c r="F45" s="1386"/>
      <c r="G45" s="1386"/>
      <c r="H45" s="1386"/>
      <c r="I45" s="1387"/>
      <c r="J45" s="1327"/>
    </row>
    <row r="46" spans="1:11" ht="28.5" customHeight="1">
      <c r="A46" s="1386" t="s">
        <v>314</v>
      </c>
      <c r="B46" s="1386"/>
      <c r="C46" s="1386"/>
      <c r="D46" s="1386"/>
      <c r="E46" s="1386"/>
      <c r="F46" s="1386"/>
      <c r="G46" s="1386"/>
      <c r="H46" s="1386"/>
      <c r="I46" s="1387"/>
      <c r="J46" s="1327"/>
    </row>
    <row r="47" spans="1:11" ht="28.5" customHeight="1">
      <c r="A47" s="1386" t="s">
        <v>315</v>
      </c>
      <c r="B47" s="1386"/>
      <c r="C47" s="1386"/>
      <c r="D47" s="1386"/>
      <c r="E47" s="1386"/>
      <c r="F47" s="1386"/>
      <c r="G47" s="1386"/>
      <c r="H47" s="1386"/>
      <c r="I47" s="1387"/>
      <c r="J47" s="1327"/>
    </row>
    <row r="48" spans="1:11" ht="28.5" customHeight="1">
      <c r="A48" s="1386" t="s">
        <v>316</v>
      </c>
      <c r="B48" s="1386"/>
      <c r="C48" s="1386"/>
      <c r="D48" s="1386"/>
      <c r="E48" s="1386"/>
      <c r="F48" s="1386"/>
      <c r="G48" s="1386"/>
      <c r="H48" s="1386"/>
      <c r="I48" s="1387"/>
      <c r="J48" s="1327"/>
    </row>
    <row r="49" spans="1:10" ht="28.5" customHeight="1">
      <c r="A49" s="1386" t="s">
        <v>317</v>
      </c>
      <c r="B49" s="1386"/>
      <c r="C49" s="1386"/>
      <c r="D49" s="1386"/>
      <c r="E49" s="1386"/>
      <c r="F49" s="1386"/>
      <c r="G49" s="1386"/>
      <c r="H49" s="1386"/>
      <c r="I49" s="1387"/>
      <c r="J49" s="1327"/>
    </row>
    <row r="50" spans="1:10" ht="28.5" customHeight="1">
      <c r="A50" s="1386" t="s">
        <v>318</v>
      </c>
      <c r="B50" s="1386"/>
      <c r="C50" s="1386"/>
      <c r="D50" s="1386"/>
      <c r="E50" s="1386"/>
      <c r="F50" s="1386"/>
      <c r="G50" s="1386"/>
      <c r="H50" s="1386"/>
      <c r="I50" s="1387"/>
      <c r="J50" s="1327"/>
    </row>
    <row r="51" spans="1:10" ht="28.5" customHeight="1">
      <c r="A51" s="1388" t="s">
        <v>319</v>
      </c>
      <c r="B51" s="1388"/>
      <c r="C51" s="1388"/>
      <c r="D51" s="1388"/>
      <c r="E51" s="1388"/>
      <c r="F51" s="1388"/>
      <c r="G51" s="1388"/>
      <c r="H51" s="1388"/>
      <c r="I51" s="1388"/>
      <c r="J51" s="1327"/>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48:J48"/>
    <mergeCell ref="A49:J49"/>
    <mergeCell ref="A50:J50"/>
    <mergeCell ref="A51:J51"/>
    <mergeCell ref="A19:J19"/>
    <mergeCell ref="A20:J20"/>
    <mergeCell ref="A21:J21"/>
    <mergeCell ref="A44:J44"/>
    <mergeCell ref="A47:J47"/>
    <mergeCell ref="A22:J22"/>
    <mergeCell ref="A24:J24"/>
    <mergeCell ref="A25:J25"/>
    <mergeCell ref="A45:J45"/>
    <mergeCell ref="A46:J46"/>
    <mergeCell ref="A23:J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3"/>
  <sheetViews>
    <sheetView zoomScaleNormal="100" workbookViewId="0"/>
  </sheetViews>
  <sheetFormatPr defaultColWidth="9.28515625" defaultRowHeight="12.75"/>
  <cols>
    <col min="1" max="1" width="26" style="882" customWidth="1"/>
    <col min="2" max="2" width="29.85546875" style="882" customWidth="1"/>
    <col min="3" max="3" width="22.140625" style="882" customWidth="1"/>
    <col min="4" max="4" width="18.7109375" style="882" bestFit="1" customWidth="1"/>
    <col min="5" max="5" width="19.140625" style="882" bestFit="1" customWidth="1"/>
    <col min="6" max="6" width="20.140625" style="882" bestFit="1" customWidth="1"/>
    <col min="7" max="16384" width="9.28515625" style="882"/>
  </cols>
  <sheetData>
    <row r="1" spans="1:7" ht="18">
      <c r="A1" s="858" t="s">
        <v>366</v>
      </c>
      <c r="B1" s="858"/>
      <c r="C1" s="858"/>
    </row>
    <row r="2" spans="1:7" ht="15.75">
      <c r="A2" s="883" t="s">
        <v>1080</v>
      </c>
      <c r="B2" s="883"/>
      <c r="C2" s="883"/>
    </row>
    <row r="4" spans="1:7">
      <c r="A4" s="162"/>
      <c r="B4" s="162"/>
      <c r="C4" s="162"/>
      <c r="D4" s="163" t="s">
        <v>367</v>
      </c>
      <c r="E4" s="163" t="s">
        <v>368</v>
      </c>
      <c r="F4" s="163" t="s">
        <v>17</v>
      </c>
    </row>
    <row r="5" spans="1:7">
      <c r="A5" s="164" t="s">
        <v>369</v>
      </c>
      <c r="B5" s="164"/>
      <c r="C5" s="164"/>
      <c r="D5" s="165">
        <v>323372332452.48999</v>
      </c>
      <c r="E5" s="166">
        <v>707187649855</v>
      </c>
      <c r="F5" s="165">
        <f>SUM(D5:E5)</f>
        <v>1030559982307.49</v>
      </c>
    </row>
    <row r="6" spans="1:7">
      <c r="A6" s="919" t="s">
        <v>968</v>
      </c>
      <c r="B6" s="167"/>
      <c r="C6" s="167"/>
      <c r="D6" s="168">
        <v>9249879135.8700008</v>
      </c>
      <c r="E6" s="169">
        <v>13005045752</v>
      </c>
      <c r="F6" s="168">
        <f>D6+E6</f>
        <v>22254924887.870003</v>
      </c>
    </row>
    <row r="7" spans="1:7">
      <c r="A7" s="167" t="s">
        <v>370</v>
      </c>
      <c r="B7" s="167"/>
      <c r="C7" s="167"/>
      <c r="D7" s="168">
        <v>363002937</v>
      </c>
      <c r="E7" s="169">
        <v>0</v>
      </c>
      <c r="F7" s="168">
        <f t="shared" ref="F7:F14" si="0">D7+E7</f>
        <v>363002937</v>
      </c>
      <c r="G7" s="884"/>
    </row>
    <row r="8" spans="1:7">
      <c r="A8" s="164" t="s">
        <v>371</v>
      </c>
      <c r="B8" s="164"/>
      <c r="C8" s="164"/>
      <c r="D8" s="168">
        <v>17513662710.41</v>
      </c>
      <c r="E8" s="169">
        <v>16697302339</v>
      </c>
      <c r="F8" s="168">
        <f t="shared" si="0"/>
        <v>34210965049.41</v>
      </c>
    </row>
    <row r="9" spans="1:7">
      <c r="A9" s="882" t="s">
        <v>372</v>
      </c>
      <c r="D9" s="168">
        <v>157748059390</v>
      </c>
      <c r="E9" s="169">
        <v>279673222152</v>
      </c>
      <c r="F9" s="168">
        <f t="shared" si="0"/>
        <v>437421281542</v>
      </c>
    </row>
    <row r="10" spans="1:7">
      <c r="A10" s="882" t="s">
        <v>373</v>
      </c>
      <c r="D10" s="168">
        <v>39854428549</v>
      </c>
      <c r="E10" s="169">
        <v>109455461196</v>
      </c>
      <c r="F10" s="168">
        <f>D10+E10</f>
        <v>149309889745</v>
      </c>
    </row>
    <row r="11" spans="1:7">
      <c r="A11" s="920" t="s">
        <v>969</v>
      </c>
      <c r="B11" s="164"/>
      <c r="C11" s="164"/>
      <c r="D11" s="169">
        <v>0</v>
      </c>
      <c r="E11" s="169">
        <v>0</v>
      </c>
      <c r="F11" s="168">
        <f>D11+E11</f>
        <v>0</v>
      </c>
    </row>
    <row r="12" spans="1:7">
      <c r="A12" s="920" t="s">
        <v>970</v>
      </c>
      <c r="B12" s="164"/>
      <c r="C12" s="164"/>
      <c r="D12" s="168">
        <v>117869063875.95001</v>
      </c>
      <c r="E12" s="168">
        <v>314366709920</v>
      </c>
      <c r="F12" s="168">
        <f t="shared" si="0"/>
        <v>432235773795.95001</v>
      </c>
    </row>
    <row r="13" spans="1:7">
      <c r="A13" s="164" t="s">
        <v>374</v>
      </c>
      <c r="B13" s="164"/>
      <c r="C13" s="164"/>
      <c r="D13" s="168">
        <v>8791454409.2299309</v>
      </c>
      <c r="E13" s="169">
        <v>13839639750.308441</v>
      </c>
      <c r="F13" s="168">
        <f t="shared" si="0"/>
        <v>22631094159.538372</v>
      </c>
    </row>
    <row r="14" spans="1:7">
      <c r="A14" s="164" t="s">
        <v>375</v>
      </c>
      <c r="B14" s="164"/>
      <c r="C14" s="164"/>
      <c r="D14" s="168">
        <v>1134962008</v>
      </c>
      <c r="E14" s="885">
        <v>1750782906</v>
      </c>
      <c r="F14" s="168">
        <f t="shared" si="0"/>
        <v>2885744914</v>
      </c>
    </row>
    <row r="15" spans="1:7">
      <c r="A15" s="164" t="s">
        <v>376</v>
      </c>
      <c r="B15" s="164"/>
      <c r="C15" s="164"/>
      <c r="D15" s="168">
        <v>31852222</v>
      </c>
      <c r="E15" s="885">
        <v>932024718</v>
      </c>
      <c r="F15" s="577">
        <f>D15+E15</f>
        <v>963876940</v>
      </c>
    </row>
    <row r="16" spans="1:7">
      <c r="A16" s="170" t="s">
        <v>377</v>
      </c>
      <c r="B16" s="170"/>
      <c r="C16" s="170"/>
      <c r="D16" s="171">
        <f>D13-D14-D15</f>
        <v>7624640179.2299309</v>
      </c>
      <c r="E16" s="171">
        <f>E13-E14-E15</f>
        <v>11156832126.308441</v>
      </c>
      <c r="F16" s="172">
        <f>SUM(D16:E16)</f>
        <v>18781472305.538372</v>
      </c>
    </row>
    <row r="17" spans="1:7">
      <c r="A17" s="164"/>
      <c r="B17" s="164"/>
      <c r="C17" s="164"/>
      <c r="D17" s="173"/>
      <c r="E17" s="166"/>
      <c r="F17" s="165"/>
    </row>
    <row r="18" spans="1:7">
      <c r="A18" s="174"/>
      <c r="B18" s="174"/>
      <c r="C18" s="174"/>
      <c r="D18" s="165"/>
      <c r="E18" s="166"/>
      <c r="F18" s="165"/>
    </row>
    <row r="19" spans="1:7">
      <c r="A19" s="164" t="s">
        <v>53</v>
      </c>
      <c r="B19" s="164"/>
      <c r="C19" s="164"/>
      <c r="D19" s="165">
        <v>57721513.106886461</v>
      </c>
      <c r="E19" s="886">
        <v>104892708.12763987</v>
      </c>
      <c r="F19" s="165">
        <f>D19+E19</f>
        <v>162614221.23452634</v>
      </c>
    </row>
    <row r="20" spans="1:7">
      <c r="A20" s="164" t="s">
        <v>378</v>
      </c>
      <c r="B20" s="164"/>
      <c r="C20" s="164"/>
      <c r="D20" s="168">
        <v>46177210.485509202</v>
      </c>
      <c r="E20" s="168">
        <v>83914166.502111897</v>
      </c>
      <c r="F20" s="168">
        <f>D20+E20</f>
        <v>130091376.9876211</v>
      </c>
    </row>
    <row r="21" spans="1:7">
      <c r="A21" s="174" t="s">
        <v>379</v>
      </c>
      <c r="B21" s="164"/>
      <c r="C21" s="164"/>
      <c r="D21" s="168"/>
      <c r="E21" s="168"/>
      <c r="F21" s="168"/>
    </row>
    <row r="22" spans="1:7">
      <c r="A22" s="920" t="s">
        <v>935</v>
      </c>
      <c r="B22" s="164"/>
      <c r="C22" s="164"/>
      <c r="D22" s="168">
        <v>12265</v>
      </c>
      <c r="E22" s="168">
        <v>330074</v>
      </c>
      <c r="F22" s="168">
        <f>D22+E22</f>
        <v>342339</v>
      </c>
    </row>
    <row r="23" spans="1:7">
      <c r="A23" s="920" t="s">
        <v>971</v>
      </c>
      <c r="B23" s="164"/>
      <c r="C23" s="164"/>
      <c r="D23" s="168">
        <v>0</v>
      </c>
      <c r="E23" s="168">
        <v>0</v>
      </c>
      <c r="F23" s="168">
        <f t="shared" ref="F23:F27" si="1">D23+E23</f>
        <v>0</v>
      </c>
    </row>
    <row r="24" spans="1:7">
      <c r="A24" s="882" t="s">
        <v>380</v>
      </c>
      <c r="D24" s="356">
        <v>255407</v>
      </c>
      <c r="E24" s="168">
        <v>183500</v>
      </c>
      <c r="F24" s="168">
        <f t="shared" si="1"/>
        <v>438907</v>
      </c>
      <c r="G24" s="884"/>
    </row>
    <row r="25" spans="1:7">
      <c r="A25" s="882" t="s">
        <v>322</v>
      </c>
      <c r="D25" s="356">
        <v>96772</v>
      </c>
      <c r="E25" s="887">
        <v>1990467</v>
      </c>
      <c r="F25" s="168">
        <f>D25+E25</f>
        <v>2087239</v>
      </c>
    </row>
    <row r="26" spans="1:7">
      <c r="A26" s="921" t="s">
        <v>972</v>
      </c>
      <c r="D26" s="356">
        <v>0</v>
      </c>
      <c r="E26" s="168">
        <v>0</v>
      </c>
      <c r="F26" s="168">
        <f t="shared" si="1"/>
        <v>0</v>
      </c>
    </row>
    <row r="27" spans="1:7">
      <c r="A27" s="921" t="s">
        <v>973</v>
      </c>
      <c r="D27" s="356">
        <v>0</v>
      </c>
      <c r="E27" s="168">
        <v>0</v>
      </c>
      <c r="F27" s="168">
        <f t="shared" si="1"/>
        <v>0</v>
      </c>
    </row>
    <row r="28" spans="1:7">
      <c r="A28" s="882" t="s">
        <v>932</v>
      </c>
      <c r="D28" s="356">
        <v>0</v>
      </c>
      <c r="E28" s="168">
        <v>13000</v>
      </c>
      <c r="F28" s="168">
        <f>D28+E28</f>
        <v>13000</v>
      </c>
      <c r="G28" s="1205"/>
    </row>
    <row r="29" spans="1:7">
      <c r="A29" s="888" t="s">
        <v>381</v>
      </c>
      <c r="B29" s="888"/>
      <c r="C29" s="888"/>
      <c r="D29" s="451">
        <f>D19-D20-D22-D23-D24-D25-D26-D27-D28</f>
        <v>11179858.621377259</v>
      </c>
      <c r="E29" s="451">
        <f>E19-E20-E22-E23-E24-E25-E26-E27-E28</f>
        <v>18461500.625527978</v>
      </c>
      <c r="F29" s="175">
        <f>SUM(D29:E29)</f>
        <v>29641359.246905237</v>
      </c>
    </row>
    <row r="32" spans="1:7" ht="18">
      <c r="A32" s="889" t="s">
        <v>382</v>
      </c>
      <c r="B32" s="889"/>
      <c r="C32" s="889"/>
      <c r="D32" s="890"/>
      <c r="E32" s="890"/>
      <c r="F32" s="891"/>
      <c r="G32" s="891"/>
    </row>
    <row r="33" spans="1:7" ht="15.75">
      <c r="A33" s="892" t="s">
        <v>383</v>
      </c>
      <c r="B33" s="892"/>
      <c r="C33" s="892"/>
      <c r="D33" s="893"/>
      <c r="E33" s="893"/>
      <c r="F33" s="891"/>
      <c r="G33" s="891"/>
    </row>
    <row r="34" spans="1:7" ht="13.5" thickBot="1">
      <c r="A34" s="894"/>
      <c r="B34" s="894"/>
      <c r="C34" s="894"/>
      <c r="D34" s="893"/>
      <c r="E34" s="893"/>
      <c r="F34" s="891"/>
      <c r="G34" s="891"/>
    </row>
    <row r="35" spans="1:7">
      <c r="A35" s="895"/>
      <c r="B35" s="895"/>
      <c r="C35" s="896"/>
      <c r="D35" s="897"/>
      <c r="E35" s="896"/>
      <c r="F35" s="891"/>
      <c r="G35" s="891"/>
    </row>
    <row r="36" spans="1:7">
      <c r="A36" s="898" t="s">
        <v>33</v>
      </c>
      <c r="B36" s="899" t="s">
        <v>384</v>
      </c>
      <c r="C36" s="900"/>
      <c r="D36" s="901"/>
      <c r="E36" s="900"/>
      <c r="F36" s="891"/>
      <c r="G36" s="891"/>
    </row>
    <row r="37" spans="1:7">
      <c r="A37" s="902">
        <v>2015</v>
      </c>
      <c r="B37" s="903">
        <v>22539000</v>
      </c>
      <c r="C37" s="902"/>
      <c r="E37" s="904"/>
      <c r="F37" s="891"/>
      <c r="G37" s="891"/>
    </row>
    <row r="38" spans="1:7">
      <c r="A38" s="902">
        <v>2016</v>
      </c>
      <c r="B38" s="905">
        <v>21142000</v>
      </c>
      <c r="C38" s="902"/>
      <c r="E38" s="904"/>
      <c r="F38" s="891"/>
      <c r="G38" s="891"/>
    </row>
    <row r="39" spans="1:7">
      <c r="A39" s="902">
        <v>2017</v>
      </c>
      <c r="B39" s="906">
        <v>23068000</v>
      </c>
      <c r="C39" s="902"/>
      <c r="E39" s="904"/>
      <c r="F39" s="891"/>
      <c r="G39" s="891"/>
    </row>
    <row r="40" spans="1:7">
      <c r="A40" s="902">
        <v>2018</v>
      </c>
      <c r="B40" s="906">
        <v>23724800</v>
      </c>
      <c r="C40" s="891"/>
      <c r="D40" s="891"/>
      <c r="E40" s="891"/>
      <c r="F40" s="891"/>
      <c r="G40" s="891"/>
    </row>
    <row r="41" spans="1:7">
      <c r="A41" s="902">
        <v>2019</v>
      </c>
      <c r="B41" s="906">
        <f>ROUND(29641359.2469,-1)</f>
        <v>29641360</v>
      </c>
      <c r="C41" s="891"/>
      <c r="D41" s="891"/>
      <c r="E41" s="891"/>
      <c r="F41" s="891"/>
      <c r="G41" s="891"/>
    </row>
    <row r="42" spans="1:7">
      <c r="B42" s="1206">
        <f>B41/B40-1</f>
        <v>0.24938292419746433</v>
      </c>
      <c r="C42" s="891"/>
      <c r="D42" s="891"/>
      <c r="E42" s="891"/>
      <c r="F42" s="891"/>
      <c r="G42" s="891"/>
    </row>
    <row r="43" spans="1:7">
      <c r="B43" s="978"/>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99"/>
  <sheetViews>
    <sheetView zoomScaleNormal="100" workbookViewId="0"/>
  </sheetViews>
  <sheetFormatPr defaultColWidth="11.28515625" defaultRowHeight="12.75"/>
  <cols>
    <col min="1" max="1" width="22.85546875" style="200" customWidth="1"/>
    <col min="2" max="5" width="15.7109375" style="200" customWidth="1"/>
    <col min="6" max="6" width="15.7109375" style="366" customWidth="1"/>
    <col min="7" max="7" width="12.28515625" style="200" bestFit="1" customWidth="1"/>
    <col min="8" max="8" width="14.140625" style="200" bestFit="1" customWidth="1"/>
    <col min="9" max="16384" width="11.28515625" style="200"/>
  </cols>
  <sheetData>
    <row r="1" spans="1:7" s="769" customFormat="1" ht="17.45" customHeight="1">
      <c r="A1" s="768" t="s">
        <v>700</v>
      </c>
      <c r="B1" s="768"/>
      <c r="C1" s="768"/>
      <c r="D1" s="768"/>
      <c r="F1" s="770"/>
    </row>
    <row r="2" spans="1:7" s="769" customFormat="1" ht="15.6" customHeight="1">
      <c r="A2" s="771" t="s">
        <v>1020</v>
      </c>
      <c r="B2" s="771"/>
      <c r="C2" s="771"/>
      <c r="D2" s="771"/>
      <c r="F2" s="770"/>
    </row>
    <row r="3" spans="1:7" s="769" customFormat="1" ht="13.5" thickBot="1">
      <c r="A3" s="734"/>
      <c r="B3" s="772"/>
      <c r="C3" s="772"/>
      <c r="D3" s="772"/>
      <c r="F3" s="770"/>
    </row>
    <row r="4" spans="1:7" ht="15" customHeight="1" thickTop="1">
      <c r="A4" s="773"/>
      <c r="B4" s="774" t="s">
        <v>33</v>
      </c>
      <c r="C4" s="775" t="s">
        <v>33</v>
      </c>
      <c r="D4" s="775" t="s">
        <v>33</v>
      </c>
      <c r="E4" s="775" t="s">
        <v>33</v>
      </c>
      <c r="F4" s="775" t="s">
        <v>33</v>
      </c>
    </row>
    <row r="5" spans="1:7" ht="13.15" customHeight="1">
      <c r="A5" s="776" t="s">
        <v>23</v>
      </c>
      <c r="B5" s="777">
        <v>2015</v>
      </c>
      <c r="C5" s="778">
        <v>2016</v>
      </c>
      <c r="D5" s="778">
        <v>2017</v>
      </c>
      <c r="E5" s="778">
        <v>2018</v>
      </c>
      <c r="F5" s="778">
        <v>2019</v>
      </c>
    </row>
    <row r="6" spans="1:7" s="782" customFormat="1" ht="10.7" customHeight="1">
      <c r="A6" s="779"/>
      <c r="B6" s="780"/>
      <c r="C6" s="780"/>
      <c r="D6" s="781"/>
      <c r="E6" s="781"/>
      <c r="F6" s="781"/>
    </row>
    <row r="7" spans="1:7" ht="13.15" customHeight="1">
      <c r="A7" s="783" t="s">
        <v>78</v>
      </c>
      <c r="B7" s="784">
        <v>715578.95000000007</v>
      </c>
      <c r="C7" s="784">
        <v>831479.45</v>
      </c>
      <c r="D7" s="366">
        <v>936339.46999999962</v>
      </c>
      <c r="E7" s="366">
        <v>916004.78999999992</v>
      </c>
      <c r="F7" s="366">
        <v>1023735.09</v>
      </c>
    </row>
    <row r="8" spans="1:7">
      <c r="A8" s="198" t="s">
        <v>80</v>
      </c>
      <c r="B8" s="199">
        <v>5636019.1399999997</v>
      </c>
      <c r="C8" s="199">
        <v>5661987.8499999996</v>
      </c>
      <c r="D8" s="364">
        <v>7023475.7599999998</v>
      </c>
      <c r="E8" s="364">
        <v>7310466.5799999982</v>
      </c>
      <c r="F8" s="364">
        <v>6783830.5199999996</v>
      </c>
    </row>
    <row r="9" spans="1:7">
      <c r="A9" s="198" t="s">
        <v>82</v>
      </c>
      <c r="B9" s="199">
        <v>173641.61999999997</v>
      </c>
      <c r="C9" s="199">
        <v>208395.54</v>
      </c>
      <c r="D9" s="364">
        <v>215503.89000000007</v>
      </c>
      <c r="E9" s="364">
        <v>184885.83</v>
      </c>
      <c r="F9" s="364">
        <v>203069.11</v>
      </c>
    </row>
    <row r="10" spans="1:7">
      <c r="A10" s="198" t="s">
        <v>84</v>
      </c>
      <c r="B10" s="199">
        <v>293039.83000000007</v>
      </c>
      <c r="C10" s="199">
        <v>328832.78999999998</v>
      </c>
      <c r="D10" s="364">
        <v>319416.68999999994</v>
      </c>
      <c r="E10" s="364">
        <v>343579.66000000003</v>
      </c>
      <c r="F10" s="364">
        <v>365922.63</v>
      </c>
    </row>
    <row r="11" spans="1:7">
      <c r="A11" s="198" t="s">
        <v>86</v>
      </c>
      <c r="B11" s="199">
        <v>491792.91000000009</v>
      </c>
      <c r="C11" s="199">
        <v>531758.03</v>
      </c>
      <c r="D11" s="364">
        <v>613571.77</v>
      </c>
      <c r="E11" s="364">
        <v>608204.8600000001</v>
      </c>
      <c r="F11" s="364">
        <v>604215.96</v>
      </c>
    </row>
    <row r="12" spans="1:7" ht="10.7" customHeight="1">
      <c r="A12" s="198"/>
      <c r="B12" s="199"/>
      <c r="C12" s="199"/>
      <c r="D12" s="364"/>
      <c r="E12" s="364"/>
      <c r="F12" s="364"/>
    </row>
    <row r="13" spans="1:7">
      <c r="A13" s="198" t="s">
        <v>88</v>
      </c>
      <c r="B13" s="199">
        <v>263109.98999999987</v>
      </c>
      <c r="C13" s="199">
        <v>322942.42</v>
      </c>
      <c r="D13" s="364">
        <v>271536.62</v>
      </c>
      <c r="E13" s="364">
        <v>329293.32999999996</v>
      </c>
      <c r="F13" s="364">
        <v>312322.24</v>
      </c>
    </row>
    <row r="14" spans="1:7">
      <c r="A14" s="198" t="s">
        <v>90</v>
      </c>
      <c r="B14" s="199">
        <v>19215056.32</v>
      </c>
      <c r="C14" s="199">
        <v>21478308.510000005</v>
      </c>
      <c r="D14" s="364">
        <v>23803234.229999993</v>
      </c>
      <c r="E14" s="364">
        <v>21160588.409999996</v>
      </c>
      <c r="F14" s="364">
        <v>20140024.699999999</v>
      </c>
    </row>
    <row r="15" spans="1:7">
      <c r="A15" s="198" t="s">
        <v>92</v>
      </c>
      <c r="B15" s="199">
        <v>1818726.7400000002</v>
      </c>
      <c r="C15" s="199">
        <v>1949753.3000000007</v>
      </c>
      <c r="D15" s="364">
        <v>2058250.6</v>
      </c>
      <c r="E15" s="364">
        <v>2055632.9099999992</v>
      </c>
      <c r="F15" s="364">
        <v>2172761</v>
      </c>
    </row>
    <row r="16" spans="1:7">
      <c r="A16" s="198" t="s">
        <v>94</v>
      </c>
      <c r="B16" s="199">
        <v>143125.86999999997</v>
      </c>
      <c r="C16" s="199">
        <v>101603.80000000002</v>
      </c>
      <c r="D16" s="364">
        <v>106982.51000000001</v>
      </c>
      <c r="E16" s="364">
        <v>1219904.4300000002</v>
      </c>
      <c r="F16" s="1247">
        <v>114319.87</v>
      </c>
      <c r="G16" s="365"/>
    </row>
    <row r="17" spans="1:8">
      <c r="A17" s="785" t="s">
        <v>464</v>
      </c>
      <c r="B17" s="199">
        <v>2509142.6099999989</v>
      </c>
      <c r="C17" s="199">
        <v>2843846.6799999988</v>
      </c>
      <c r="D17" s="364">
        <v>2872650.33</v>
      </c>
      <c r="E17" s="364">
        <v>2970564.3899999978</v>
      </c>
      <c r="F17" s="531">
        <v>2831336.91</v>
      </c>
    </row>
    <row r="18" spans="1:8" ht="10.7" customHeight="1">
      <c r="A18" s="198"/>
      <c r="B18" s="199"/>
      <c r="C18" s="199"/>
      <c r="D18" s="364"/>
      <c r="E18" s="364"/>
      <c r="F18" s="364"/>
    </row>
    <row r="19" spans="1:8">
      <c r="A19" s="198" t="s">
        <v>97</v>
      </c>
      <c r="B19" s="199">
        <v>61096.929999999993</v>
      </c>
      <c r="C19" s="199">
        <v>78500.430000000008</v>
      </c>
      <c r="D19" s="364">
        <v>84150.73000000001</v>
      </c>
      <c r="E19" s="364">
        <v>71337.399999999994</v>
      </c>
      <c r="F19" s="364">
        <v>76614.27</v>
      </c>
    </row>
    <row r="20" spans="1:8">
      <c r="A20" s="198" t="s">
        <v>99</v>
      </c>
      <c r="B20" s="199">
        <v>910620.51000000036</v>
      </c>
      <c r="C20" s="199">
        <v>993600.6100000001</v>
      </c>
      <c r="D20" s="364">
        <v>1155290.2599999993</v>
      </c>
      <c r="E20" s="364">
        <v>1198286.6199999996</v>
      </c>
      <c r="F20" s="364">
        <v>1237799.42</v>
      </c>
    </row>
    <row r="21" spans="1:8">
      <c r="A21" s="198" t="s">
        <v>101</v>
      </c>
      <c r="B21" s="199">
        <v>234703.19</v>
      </c>
      <c r="C21" s="199">
        <v>181178.00999999995</v>
      </c>
      <c r="D21" s="364">
        <v>219097.33000000002</v>
      </c>
      <c r="E21" s="364">
        <v>568169.97</v>
      </c>
      <c r="F21" s="364">
        <v>238211.51</v>
      </c>
      <c r="G21" s="365"/>
    </row>
    <row r="22" spans="1:8">
      <c r="A22" s="198" t="s">
        <v>103</v>
      </c>
      <c r="B22" s="199">
        <v>94683.340000000026</v>
      </c>
      <c r="C22" s="199">
        <v>342363.61</v>
      </c>
      <c r="D22" s="364">
        <v>110529.48000000001</v>
      </c>
      <c r="E22" s="364">
        <v>142705.30999999997</v>
      </c>
      <c r="F22" s="917">
        <v>211318.05</v>
      </c>
      <c r="G22" s="369"/>
      <c r="H22" s="368"/>
    </row>
    <row r="23" spans="1:8">
      <c r="A23" s="198" t="s">
        <v>105</v>
      </c>
      <c r="B23" s="199">
        <v>207864.86999999997</v>
      </c>
      <c r="C23" s="199">
        <v>193135.81000000003</v>
      </c>
      <c r="D23" s="364">
        <v>238957.97999999995</v>
      </c>
      <c r="E23" s="364">
        <v>276950.32000000007</v>
      </c>
      <c r="F23" s="531">
        <v>262685.05</v>
      </c>
      <c r="H23" s="786"/>
    </row>
    <row r="24" spans="1:8" ht="10.7" customHeight="1">
      <c r="A24" s="198"/>
      <c r="B24" s="199"/>
      <c r="C24" s="199"/>
      <c r="D24" s="364"/>
      <c r="E24" s="364"/>
      <c r="F24" s="364"/>
    </row>
    <row r="25" spans="1:8">
      <c r="A25" s="198" t="s">
        <v>107</v>
      </c>
      <c r="B25" s="199">
        <v>1065386.3299999998</v>
      </c>
      <c r="C25" s="199">
        <v>1115839.1399999997</v>
      </c>
      <c r="D25" s="364">
        <v>1271165.4499999997</v>
      </c>
      <c r="E25" s="364">
        <v>1075193.4499999997</v>
      </c>
      <c r="F25" s="364">
        <v>1193786.6399999999</v>
      </c>
      <c r="H25" s="368"/>
    </row>
    <row r="26" spans="1:8">
      <c r="A26" s="198" t="s">
        <v>109</v>
      </c>
      <c r="B26" s="199">
        <v>777180.46999999974</v>
      </c>
      <c r="C26" s="199">
        <v>894974.04000000015</v>
      </c>
      <c r="D26" s="364">
        <v>1152437.0399999998</v>
      </c>
      <c r="E26" s="364">
        <v>1002241.3700000002</v>
      </c>
      <c r="F26" s="364">
        <v>1027898.34</v>
      </c>
    </row>
    <row r="27" spans="1:8">
      <c r="A27" s="198" t="s">
        <v>111</v>
      </c>
      <c r="B27" s="199">
        <v>411216.39000000025</v>
      </c>
      <c r="C27" s="199">
        <v>406986.58000000007</v>
      </c>
      <c r="D27" s="364">
        <v>462427.2900000001</v>
      </c>
      <c r="E27" s="364">
        <v>513755.00999999983</v>
      </c>
      <c r="F27" s="364">
        <v>504441.19</v>
      </c>
    </row>
    <row r="28" spans="1:8">
      <c r="A28" s="198" t="s">
        <v>113</v>
      </c>
      <c r="B28" s="199">
        <v>129926.02999999998</v>
      </c>
      <c r="C28" s="199">
        <v>131366.42000000001</v>
      </c>
      <c r="D28" s="364">
        <v>123237.38999999998</v>
      </c>
      <c r="E28" s="364">
        <v>173996.02</v>
      </c>
      <c r="F28" s="364">
        <v>178512.76</v>
      </c>
    </row>
    <row r="29" spans="1:8">
      <c r="A29" s="198" t="s">
        <v>115</v>
      </c>
      <c r="B29" s="199">
        <v>182053.94999999998</v>
      </c>
      <c r="C29" s="199">
        <v>138211.43</v>
      </c>
      <c r="D29" s="364">
        <v>171113.94999999998</v>
      </c>
      <c r="E29" s="364">
        <v>174388.63</v>
      </c>
      <c r="F29" s="364">
        <v>180717.68</v>
      </c>
    </row>
    <row r="30" spans="1:8" ht="10.7" customHeight="1">
      <c r="A30" s="198"/>
      <c r="B30" s="199"/>
      <c r="C30" s="199"/>
      <c r="D30" s="364"/>
      <c r="E30" s="364"/>
      <c r="F30" s="364"/>
    </row>
    <row r="31" spans="1:8">
      <c r="A31" s="198" t="s">
        <v>117</v>
      </c>
      <c r="B31" s="199">
        <v>13135161.810000004</v>
      </c>
      <c r="C31" s="199">
        <v>15255284.43</v>
      </c>
      <c r="D31" s="364">
        <v>15675316.740000002</v>
      </c>
      <c r="E31" s="364">
        <v>17478977.450000003</v>
      </c>
      <c r="F31" s="364">
        <v>18302320.93</v>
      </c>
    </row>
    <row r="32" spans="1:8">
      <c r="A32" s="198" t="s">
        <v>119</v>
      </c>
      <c r="B32" s="199">
        <v>662617.78999999992</v>
      </c>
      <c r="C32" s="199">
        <v>779400.52999999991</v>
      </c>
      <c r="D32" s="364">
        <v>826078.84000000008</v>
      </c>
      <c r="E32" s="364">
        <v>679722.70999999973</v>
      </c>
      <c r="F32" s="364">
        <v>757346.96</v>
      </c>
    </row>
    <row r="33" spans="1:6">
      <c r="A33" s="198" t="s">
        <v>121</v>
      </c>
      <c r="B33" s="199">
        <v>86046.739999999991</v>
      </c>
      <c r="C33" s="199">
        <v>96579.410000000018</v>
      </c>
      <c r="D33" s="364">
        <v>106269.67999999998</v>
      </c>
      <c r="E33" s="364">
        <v>105853.02</v>
      </c>
      <c r="F33" s="364">
        <v>117564.11</v>
      </c>
    </row>
    <row r="34" spans="1:6">
      <c r="A34" s="198" t="s">
        <v>123</v>
      </c>
      <c r="B34" s="199">
        <v>1740203.2499999995</v>
      </c>
      <c r="C34" s="199">
        <v>2014069.2299999995</v>
      </c>
      <c r="D34" s="364">
        <v>2317757.7499999986</v>
      </c>
      <c r="E34" s="364">
        <v>2101620.0999999996</v>
      </c>
      <c r="F34" s="364">
        <v>2219808.7000000002</v>
      </c>
    </row>
    <row r="35" spans="1:6">
      <c r="A35" s="198" t="s">
        <v>125</v>
      </c>
      <c r="B35" s="199">
        <v>159315.6</v>
      </c>
      <c r="C35" s="199">
        <v>186153.71000000002</v>
      </c>
      <c r="D35" s="364">
        <v>171445.14999999994</v>
      </c>
      <c r="E35" s="364">
        <v>186255.38999999998</v>
      </c>
      <c r="F35" s="364">
        <v>229777.33</v>
      </c>
    </row>
    <row r="36" spans="1:6" ht="10.7" customHeight="1">
      <c r="A36" s="198"/>
      <c r="B36" s="199"/>
      <c r="C36" s="199"/>
      <c r="D36" s="364"/>
      <c r="E36" s="364"/>
      <c r="F36" s="364"/>
    </row>
    <row r="37" spans="1:6">
      <c r="A37" s="198" t="s">
        <v>127</v>
      </c>
      <c r="B37" s="199">
        <v>60973.16</v>
      </c>
      <c r="C37" s="199">
        <v>411986.24</v>
      </c>
      <c r="D37" s="364">
        <v>422394.58999999997</v>
      </c>
      <c r="E37" s="364">
        <v>188804.97</v>
      </c>
      <c r="F37" s="364">
        <v>76371.22</v>
      </c>
    </row>
    <row r="38" spans="1:6">
      <c r="A38" s="198" t="s">
        <v>129</v>
      </c>
      <c r="B38" s="199">
        <v>697438.99999999988</v>
      </c>
      <c r="C38" s="199">
        <v>497116.1</v>
      </c>
      <c r="D38" s="364">
        <v>545299.42999999993</v>
      </c>
      <c r="E38" s="364">
        <v>592965.0199999999</v>
      </c>
      <c r="F38" s="364">
        <v>736016.09</v>
      </c>
    </row>
    <row r="39" spans="1:6">
      <c r="A39" s="198" t="s">
        <v>131</v>
      </c>
      <c r="B39" s="199">
        <v>323812.88000000006</v>
      </c>
      <c r="C39" s="199">
        <v>257344.80000000005</v>
      </c>
      <c r="D39" s="364">
        <v>305796.11</v>
      </c>
      <c r="E39" s="364">
        <v>269412.54000000004</v>
      </c>
      <c r="F39" s="364">
        <v>360528.14</v>
      </c>
    </row>
    <row r="40" spans="1:6">
      <c r="A40" s="198" t="s">
        <v>133</v>
      </c>
      <c r="B40" s="199">
        <v>82589528.380000025</v>
      </c>
      <c r="C40" s="199">
        <v>82816460.370000005</v>
      </c>
      <c r="D40" s="364">
        <v>87579692.859999955</v>
      </c>
      <c r="E40" s="364">
        <v>85641787.530000046</v>
      </c>
      <c r="F40" s="364">
        <v>82100501.609999999</v>
      </c>
    </row>
    <row r="41" spans="1:6">
      <c r="A41" s="198" t="s">
        <v>135</v>
      </c>
      <c r="B41" s="199">
        <v>3978343.3600000013</v>
      </c>
      <c r="C41" s="199">
        <v>4480666.07</v>
      </c>
      <c r="D41" s="364">
        <v>4614537.6300000008</v>
      </c>
      <c r="E41" s="364">
        <v>4763659.9399999995</v>
      </c>
      <c r="F41" s="364">
        <v>4622955.63</v>
      </c>
    </row>
    <row r="42" spans="1:6" ht="18">
      <c r="A42" s="1392" t="s">
        <v>701</v>
      </c>
      <c r="B42" s="1392"/>
      <c r="C42" s="1392"/>
      <c r="D42" s="1392"/>
    </row>
    <row r="43" spans="1:6" ht="15.75">
      <c r="A43" s="907" t="str">
        <f>A2</f>
        <v xml:space="preserve">Recordation Tax and Deeds of Conveyance Revenue Collections by Locality </v>
      </c>
      <c r="B43" s="907"/>
      <c r="C43" s="907"/>
      <c r="D43" s="907"/>
      <c r="E43" s="929"/>
      <c r="F43" s="930"/>
    </row>
    <row r="44" spans="1:6" ht="13.5" thickBot="1">
      <c r="A44" s="787"/>
      <c r="B44" s="787"/>
      <c r="C44" s="787"/>
      <c r="D44" s="787"/>
    </row>
    <row r="45" spans="1:6" ht="15" customHeight="1" thickTop="1">
      <c r="A45" s="773"/>
      <c r="B45" s="774" t="s">
        <v>33</v>
      </c>
      <c r="C45" s="774" t="s">
        <v>33</v>
      </c>
      <c r="D45" s="774" t="s">
        <v>33</v>
      </c>
      <c r="E45" s="774" t="s">
        <v>33</v>
      </c>
      <c r="F45" s="774" t="s">
        <v>33</v>
      </c>
    </row>
    <row r="46" spans="1:6">
      <c r="A46" s="776" t="s">
        <v>23</v>
      </c>
      <c r="B46" s="777">
        <v>2015</v>
      </c>
      <c r="C46" s="777">
        <v>2016</v>
      </c>
      <c r="D46" s="777">
        <v>2017</v>
      </c>
      <c r="E46" s="777">
        <v>2018</v>
      </c>
      <c r="F46" s="777">
        <f>F5</f>
        <v>2019</v>
      </c>
    </row>
    <row r="47" spans="1:6" s="782" customFormat="1" ht="10.7" customHeight="1">
      <c r="A47" s="779"/>
      <c r="B47" s="788"/>
      <c r="C47" s="781"/>
      <c r="D47" s="781"/>
      <c r="E47" s="781"/>
      <c r="F47" s="781"/>
    </row>
    <row r="48" spans="1:6">
      <c r="A48" s="198" t="s">
        <v>137</v>
      </c>
      <c r="B48" s="366">
        <v>297950.5400000001</v>
      </c>
      <c r="C48" s="366">
        <v>291708.7699999999</v>
      </c>
      <c r="D48" s="366">
        <v>307361.02</v>
      </c>
      <c r="E48" s="366">
        <v>300158.71000000002</v>
      </c>
      <c r="F48" s="366">
        <v>350741.73</v>
      </c>
    </row>
    <row r="49" spans="1:6">
      <c r="A49" s="198" t="s">
        <v>139</v>
      </c>
      <c r="B49" s="364">
        <v>760595.58000000031</v>
      </c>
      <c r="C49" s="364">
        <v>792201.35000000009</v>
      </c>
      <c r="D49" s="364">
        <v>949367.05000000016</v>
      </c>
      <c r="E49" s="364">
        <v>971906.0899999995</v>
      </c>
      <c r="F49" s="364">
        <v>851679.42</v>
      </c>
    </row>
    <row r="50" spans="1:6">
      <c r="A50" s="198" t="s">
        <v>26</v>
      </c>
      <c r="B50" s="364">
        <v>1568050.69</v>
      </c>
      <c r="C50" s="364">
        <v>1583804.9000000004</v>
      </c>
      <c r="D50" s="364">
        <v>1819747.07</v>
      </c>
      <c r="E50" s="364">
        <v>1805767.9500000007</v>
      </c>
      <c r="F50" s="364">
        <v>1802646.31</v>
      </c>
    </row>
    <row r="51" spans="1:6">
      <c r="A51" s="198" t="s">
        <v>142</v>
      </c>
      <c r="B51" s="364">
        <v>3273402.6700000009</v>
      </c>
      <c r="C51" s="364">
        <v>3882647.4300000011</v>
      </c>
      <c r="D51" s="364">
        <v>4368271.0599999987</v>
      </c>
      <c r="E51" s="364">
        <v>4827371.0199999986</v>
      </c>
      <c r="F51" s="364">
        <v>4966022.1500000004</v>
      </c>
    </row>
    <row r="52" spans="1:6">
      <c r="A52" s="198" t="s">
        <v>144</v>
      </c>
      <c r="B52" s="364">
        <v>190414.36000000002</v>
      </c>
      <c r="C52" s="364">
        <v>225468.76000000004</v>
      </c>
      <c r="D52" s="364">
        <v>235697.59</v>
      </c>
      <c r="E52" s="364">
        <v>260573.52000000002</v>
      </c>
      <c r="F52" s="364">
        <v>255777.01</v>
      </c>
    </row>
    <row r="53" spans="1:6" ht="10.7" customHeight="1">
      <c r="A53" s="198"/>
      <c r="B53" s="364"/>
      <c r="C53" s="364"/>
      <c r="D53" s="364"/>
      <c r="E53" s="364"/>
      <c r="F53" s="364"/>
    </row>
    <row r="54" spans="1:6">
      <c r="A54" s="198" t="s">
        <v>543</v>
      </c>
      <c r="B54" s="364">
        <v>1092707.0900000003</v>
      </c>
      <c r="C54" s="364">
        <v>1296975.0400000003</v>
      </c>
      <c r="D54" s="364">
        <v>1490107.8099999996</v>
      </c>
      <c r="E54" s="364">
        <v>1442470.3499999996</v>
      </c>
      <c r="F54" s="364">
        <v>1295330.24</v>
      </c>
    </row>
    <row r="55" spans="1:6">
      <c r="A55" s="198" t="s">
        <v>545</v>
      </c>
      <c r="B55" s="364">
        <v>1336889.9899999993</v>
      </c>
      <c r="C55" s="364">
        <v>1333510.4199999997</v>
      </c>
      <c r="D55" s="364">
        <v>1548904.6099999994</v>
      </c>
      <c r="E55" s="364">
        <v>1473017.6400000001</v>
      </c>
      <c r="F55" s="364">
        <v>1721265.8</v>
      </c>
    </row>
    <row r="56" spans="1:6">
      <c r="A56" s="198" t="s">
        <v>547</v>
      </c>
      <c r="B56" s="364">
        <v>272694.16999999993</v>
      </c>
      <c r="C56" s="364">
        <v>266107.12999999995</v>
      </c>
      <c r="D56" s="364">
        <v>280190.96999999997</v>
      </c>
      <c r="E56" s="364">
        <v>309879.81</v>
      </c>
      <c r="F56" s="364">
        <v>319890.40000000002</v>
      </c>
    </row>
    <row r="57" spans="1:6">
      <c r="A57" s="198" t="s">
        <v>85</v>
      </c>
      <c r="B57" s="364">
        <v>564161.03</v>
      </c>
      <c r="C57" s="364">
        <v>638654.9299999997</v>
      </c>
      <c r="D57" s="364">
        <v>621946.43999999971</v>
      </c>
      <c r="E57" s="364">
        <v>665860.2100000002</v>
      </c>
      <c r="F57" s="364">
        <v>815346.86</v>
      </c>
    </row>
    <row r="58" spans="1:6">
      <c r="A58" s="198" t="s">
        <v>553</v>
      </c>
      <c r="B58" s="364">
        <v>96799.22</v>
      </c>
      <c r="C58" s="364">
        <v>113649.53000000001</v>
      </c>
      <c r="D58" s="364">
        <v>94248.069999999978</v>
      </c>
      <c r="E58" s="364">
        <v>168236.08000000005</v>
      </c>
      <c r="F58" s="364">
        <v>95004.58</v>
      </c>
    </row>
    <row r="59" spans="1:6" ht="10.7" customHeight="1">
      <c r="B59" s="364"/>
      <c r="C59" s="364"/>
      <c r="D59" s="364"/>
      <c r="E59" s="364"/>
      <c r="F59" s="364"/>
    </row>
    <row r="60" spans="1:6" s="789" customFormat="1">
      <c r="A60" s="783" t="s">
        <v>702</v>
      </c>
      <c r="B60" s="364">
        <v>407697.22000000009</v>
      </c>
      <c r="C60" s="364">
        <v>430010.4599999999</v>
      </c>
      <c r="D60" s="364">
        <v>544527.53</v>
      </c>
      <c r="E60" s="364">
        <v>513838.62999999983</v>
      </c>
      <c r="F60" s="364">
        <v>420193.85</v>
      </c>
    </row>
    <row r="61" spans="1:6" s="789" customFormat="1">
      <c r="A61" s="198" t="s">
        <v>91</v>
      </c>
      <c r="B61" s="364">
        <v>4495607.3499999987</v>
      </c>
      <c r="C61" s="364">
        <v>5149754.4699999988</v>
      </c>
      <c r="D61" s="364">
        <v>5113772.7299999995</v>
      </c>
      <c r="E61" s="364">
        <v>5228012.49</v>
      </c>
      <c r="F61" s="364">
        <v>5400252.2999999998</v>
      </c>
    </row>
    <row r="62" spans="1:6" s="789" customFormat="1">
      <c r="A62" s="198" t="s">
        <v>93</v>
      </c>
      <c r="B62" s="364">
        <v>13232686.370000003</v>
      </c>
      <c r="C62" s="364">
        <v>14617093.960000001</v>
      </c>
      <c r="D62" s="364">
        <v>15806853.129999997</v>
      </c>
      <c r="E62" s="364">
        <v>15008362.109999999</v>
      </c>
      <c r="F62" s="364">
        <v>15947561.550000001</v>
      </c>
    </row>
    <row r="63" spans="1:6" s="789" customFormat="1">
      <c r="A63" s="198" t="s">
        <v>95</v>
      </c>
      <c r="B63" s="364">
        <v>502723.18000000017</v>
      </c>
      <c r="C63" s="364">
        <v>534408.71</v>
      </c>
      <c r="D63" s="364">
        <v>503635.37999999983</v>
      </c>
      <c r="E63" s="364">
        <v>574025.39999999991</v>
      </c>
      <c r="F63" s="364">
        <v>484790.07</v>
      </c>
    </row>
    <row r="64" spans="1:6" s="789" customFormat="1">
      <c r="A64" s="198" t="s">
        <v>96</v>
      </c>
      <c r="B64" s="364">
        <v>81479.060000000012</v>
      </c>
      <c r="C64" s="364">
        <v>63930.060000000005</v>
      </c>
      <c r="D64" s="364">
        <v>82588.429999999993</v>
      </c>
      <c r="E64" s="364">
        <v>79329.909999999989</v>
      </c>
      <c r="F64" s="364">
        <v>49289.98</v>
      </c>
    </row>
    <row r="65" spans="1:6" s="789" customFormat="1" ht="10.7" customHeight="1">
      <c r="A65" s="198"/>
      <c r="B65" s="790"/>
      <c r="C65" s="790"/>
      <c r="D65" s="790"/>
      <c r="E65" s="790"/>
      <c r="F65" s="790"/>
    </row>
    <row r="66" spans="1:6">
      <c r="A66" s="198" t="s">
        <v>98</v>
      </c>
      <c r="B66" s="364">
        <v>1445980.8199999998</v>
      </c>
      <c r="C66" s="364">
        <v>1470451.02</v>
      </c>
      <c r="D66" s="364">
        <v>1759876.0200000005</v>
      </c>
      <c r="E66" s="364">
        <v>1600880.67</v>
      </c>
      <c r="F66" s="364">
        <v>1547333.72</v>
      </c>
    </row>
    <row r="67" spans="1:6">
      <c r="A67" s="198" t="s">
        <v>100</v>
      </c>
      <c r="B67" s="364">
        <v>4341833.68</v>
      </c>
      <c r="C67" s="364">
        <v>4664288.51</v>
      </c>
      <c r="D67" s="364">
        <v>5294812.0299999993</v>
      </c>
      <c r="E67" s="364">
        <v>4654519.1800000006</v>
      </c>
      <c r="F67" s="364">
        <v>3995299.62</v>
      </c>
    </row>
    <row r="68" spans="1:6">
      <c r="A68" s="198" t="s">
        <v>102</v>
      </c>
      <c r="B68" s="364">
        <v>143253.51000000004</v>
      </c>
      <c r="C68" s="364">
        <v>127849.94999999997</v>
      </c>
      <c r="D68" s="364">
        <v>150748.04999999999</v>
      </c>
      <c r="E68" s="364">
        <v>174800.37000000002</v>
      </c>
      <c r="F68" s="364">
        <v>147799.13</v>
      </c>
    </row>
    <row r="69" spans="1:6">
      <c r="A69" s="198" t="s">
        <v>104</v>
      </c>
      <c r="B69" s="364">
        <v>911559.98</v>
      </c>
      <c r="C69" s="364">
        <v>968808.80999999982</v>
      </c>
      <c r="D69" s="364">
        <v>1053012.1500000004</v>
      </c>
      <c r="E69" s="364">
        <v>1080523.8700000001</v>
      </c>
      <c r="F69" s="364">
        <v>1015847.1</v>
      </c>
    </row>
    <row r="70" spans="1:6">
      <c r="A70" s="198" t="s">
        <v>106</v>
      </c>
      <c r="B70" s="364">
        <v>455929.00999999995</v>
      </c>
      <c r="C70" s="364">
        <v>542136.30000000005</v>
      </c>
      <c r="D70" s="364">
        <v>526426.62999999989</v>
      </c>
      <c r="E70" s="364">
        <v>633898.45000000007</v>
      </c>
      <c r="F70" s="364">
        <v>622618</v>
      </c>
    </row>
    <row r="71" spans="1:6" ht="10.7" customHeight="1">
      <c r="A71" s="198"/>
      <c r="B71" s="364"/>
      <c r="C71" s="364"/>
      <c r="D71" s="364"/>
      <c r="E71" s="364"/>
      <c r="F71" s="364"/>
    </row>
    <row r="72" spans="1:6">
      <c r="A72" s="198" t="s">
        <v>108</v>
      </c>
      <c r="B72" s="364">
        <v>518584.86000000004</v>
      </c>
      <c r="C72" s="364">
        <v>543120.79999999981</v>
      </c>
      <c r="D72" s="364">
        <v>616005.87</v>
      </c>
      <c r="E72" s="364">
        <v>638175.47000000009</v>
      </c>
      <c r="F72" s="364">
        <v>554427.6</v>
      </c>
    </row>
    <row r="73" spans="1:6">
      <c r="A73" s="198" t="s">
        <v>110</v>
      </c>
      <c r="B73" s="364">
        <v>286931.31999999989</v>
      </c>
      <c r="C73" s="364">
        <v>232486.41</v>
      </c>
      <c r="D73" s="364">
        <v>184101.15000000002</v>
      </c>
      <c r="E73" s="364">
        <v>182463.91999999998</v>
      </c>
      <c r="F73" s="364">
        <v>178436.21</v>
      </c>
    </row>
    <row r="74" spans="1:6">
      <c r="A74" s="198" t="s">
        <v>112</v>
      </c>
      <c r="B74" s="364">
        <v>36676372.329999998</v>
      </c>
      <c r="C74" s="364">
        <v>37107835.989999987</v>
      </c>
      <c r="D74" s="364">
        <v>42303257.200000003</v>
      </c>
      <c r="E74" s="364">
        <v>40425704.25999999</v>
      </c>
      <c r="F74" s="364">
        <v>39688170.950000003</v>
      </c>
    </row>
    <row r="75" spans="1:6">
      <c r="A75" s="198" t="s">
        <v>114</v>
      </c>
      <c r="B75" s="364">
        <v>1305520.6499999992</v>
      </c>
      <c r="C75" s="364">
        <v>1497422.6499999994</v>
      </c>
      <c r="D75" s="364">
        <v>1604545.4700000002</v>
      </c>
      <c r="E75" s="364">
        <v>1673683.27</v>
      </c>
      <c r="F75" s="364">
        <v>1757392.81</v>
      </c>
    </row>
    <row r="76" spans="1:6">
      <c r="A76" s="198" t="s">
        <v>116</v>
      </c>
      <c r="B76" s="364">
        <v>170305.03</v>
      </c>
      <c r="C76" s="364">
        <v>139677.99</v>
      </c>
      <c r="D76" s="364">
        <v>141928.02999999997</v>
      </c>
      <c r="E76" s="364">
        <v>221794.17</v>
      </c>
      <c r="F76" s="364">
        <v>148868.70000000001</v>
      </c>
    </row>
    <row r="77" spans="1:6" ht="10.7" customHeight="1">
      <c r="A77" s="198"/>
      <c r="B77" s="364"/>
      <c r="C77" s="364"/>
      <c r="D77" s="364"/>
      <c r="E77" s="364"/>
      <c r="F77" s="364"/>
    </row>
    <row r="78" spans="1:6">
      <c r="A78" s="198" t="s">
        <v>118</v>
      </c>
      <c r="B78" s="364">
        <v>355936.6399999999</v>
      </c>
      <c r="C78" s="364">
        <v>391009.63000000006</v>
      </c>
      <c r="D78" s="364">
        <v>415867.52000000014</v>
      </c>
      <c r="E78" s="364">
        <v>342163.18000000011</v>
      </c>
      <c r="F78" s="364">
        <v>405910.12</v>
      </c>
    </row>
    <row r="79" spans="1:6">
      <c r="A79" s="198" t="s">
        <v>120</v>
      </c>
      <c r="B79" s="364">
        <v>335015.01000000007</v>
      </c>
      <c r="C79" s="364">
        <v>326165.97999999992</v>
      </c>
      <c r="D79" s="364">
        <v>393439.68</v>
      </c>
      <c r="E79" s="364">
        <v>357288.45999999996</v>
      </c>
      <c r="F79" s="364">
        <v>312730.06</v>
      </c>
    </row>
    <row r="80" spans="1:6">
      <c r="A80" s="198" t="s">
        <v>122</v>
      </c>
      <c r="B80" s="364">
        <v>507253.16</v>
      </c>
      <c r="C80" s="364">
        <v>654070.38</v>
      </c>
      <c r="D80" s="364">
        <v>651825.01999999967</v>
      </c>
      <c r="E80" s="364">
        <v>782256.71000000008</v>
      </c>
      <c r="F80" s="364">
        <v>913997.9</v>
      </c>
    </row>
    <row r="81" spans="1:6">
      <c r="A81" s="198" t="s">
        <v>124</v>
      </c>
      <c r="B81" s="364">
        <v>435674.36000000004</v>
      </c>
      <c r="C81" s="364">
        <v>423012.15</v>
      </c>
      <c r="D81" s="364">
        <v>522960.12999999995</v>
      </c>
      <c r="E81" s="364">
        <v>762686.58</v>
      </c>
      <c r="F81" s="364">
        <v>384709.92</v>
      </c>
    </row>
    <row r="82" spans="1:6">
      <c r="A82" s="198" t="s">
        <v>126</v>
      </c>
      <c r="B82" s="364">
        <v>2223491.3199999998</v>
      </c>
      <c r="C82" s="364">
        <v>3048034.2999999984</v>
      </c>
      <c r="D82" s="364">
        <v>2670078.8199999984</v>
      </c>
      <c r="E82" s="364">
        <v>3455784.0199999977</v>
      </c>
      <c r="F82" s="364">
        <v>3078167.35</v>
      </c>
    </row>
    <row r="83" spans="1:6" ht="18">
      <c r="A83" s="1392" t="s">
        <v>701</v>
      </c>
      <c r="B83" s="1392"/>
      <c r="C83" s="1392"/>
      <c r="D83" s="1392"/>
      <c r="E83" s="791"/>
    </row>
    <row r="84" spans="1:6" ht="15.75">
      <c r="A84" s="907" t="str">
        <f>A43</f>
        <v xml:space="preserve">Recordation Tax and Deeds of Conveyance Revenue Collections by Locality </v>
      </c>
      <c r="B84" s="907"/>
      <c r="C84" s="907"/>
      <c r="D84" s="907"/>
      <c r="E84" s="929"/>
      <c r="F84" s="930"/>
    </row>
    <row r="85" spans="1:6" ht="13.5" thickBot="1">
      <c r="A85" s="787"/>
      <c r="B85" s="787"/>
      <c r="C85" s="787"/>
      <c r="D85" s="787"/>
    </row>
    <row r="86" spans="1:6" ht="15" customHeight="1" thickTop="1">
      <c r="A86" s="773"/>
      <c r="B86" s="774" t="s">
        <v>33</v>
      </c>
      <c r="C86" s="774" t="s">
        <v>33</v>
      </c>
      <c r="D86" s="774" t="s">
        <v>33</v>
      </c>
      <c r="E86" s="774" t="s">
        <v>33</v>
      </c>
      <c r="F86" s="774" t="s">
        <v>33</v>
      </c>
    </row>
    <row r="87" spans="1:6">
      <c r="A87" s="776" t="s">
        <v>23</v>
      </c>
      <c r="B87" s="777">
        <v>2015</v>
      </c>
      <c r="C87" s="777">
        <v>2016</v>
      </c>
      <c r="D87" s="777">
        <v>2017</v>
      </c>
      <c r="E87" s="777">
        <v>2018</v>
      </c>
      <c r="F87" s="777">
        <f>F46</f>
        <v>2019</v>
      </c>
    </row>
    <row r="88" spans="1:6" s="782" customFormat="1" ht="10.7" customHeight="1">
      <c r="A88" s="779"/>
      <c r="B88" s="788"/>
      <c r="C88" s="788"/>
      <c r="D88" s="781"/>
      <c r="E88" s="781"/>
      <c r="F88" s="781"/>
    </row>
    <row r="89" spans="1:6">
      <c r="A89" s="198" t="s">
        <v>128</v>
      </c>
      <c r="B89" s="366">
        <v>589364.68999999994</v>
      </c>
      <c r="C89" s="366">
        <v>557731.34000000008</v>
      </c>
      <c r="D89" s="366">
        <v>638985.89999999991</v>
      </c>
      <c r="E89" s="366">
        <v>623465.81000000029</v>
      </c>
      <c r="F89" s="366">
        <v>629995.38</v>
      </c>
    </row>
    <row r="90" spans="1:6">
      <c r="A90" s="198" t="s">
        <v>130</v>
      </c>
      <c r="B90" s="364">
        <v>924326.85999999975</v>
      </c>
      <c r="C90" s="364">
        <v>991204.51000000013</v>
      </c>
      <c r="D90" s="364">
        <v>1148124.2299999997</v>
      </c>
      <c r="E90" s="364">
        <v>1302926.9500000004</v>
      </c>
      <c r="F90" s="364">
        <v>1189610.2</v>
      </c>
    </row>
    <row r="91" spans="1:6">
      <c r="A91" s="198" t="s">
        <v>132</v>
      </c>
      <c r="B91" s="364">
        <v>363215.60000000003</v>
      </c>
      <c r="C91" s="364">
        <v>423631.69000000012</v>
      </c>
      <c r="D91" s="364">
        <v>573099.77</v>
      </c>
      <c r="E91" s="364">
        <v>453247.04999999993</v>
      </c>
      <c r="F91" s="364">
        <v>496579.51</v>
      </c>
    </row>
    <row r="92" spans="1:6">
      <c r="A92" s="198" t="s">
        <v>134</v>
      </c>
      <c r="B92" s="364">
        <v>546425.1100000001</v>
      </c>
      <c r="C92" s="364">
        <v>547312.44000000006</v>
      </c>
      <c r="D92" s="364">
        <v>573510.94999999995</v>
      </c>
      <c r="E92" s="364">
        <v>574087.36</v>
      </c>
      <c r="F92" s="364">
        <v>555922.09</v>
      </c>
    </row>
    <row r="93" spans="1:6">
      <c r="A93" s="198" t="s">
        <v>136</v>
      </c>
      <c r="B93" s="364">
        <v>244869.58999999991</v>
      </c>
      <c r="C93" s="364">
        <v>172141.67000000004</v>
      </c>
      <c r="D93" s="364">
        <v>182101.08</v>
      </c>
      <c r="E93" s="364">
        <v>247151.14999999997</v>
      </c>
      <c r="F93" s="364">
        <v>280242.59000000003</v>
      </c>
    </row>
    <row r="94" spans="1:6" ht="10.7" customHeight="1">
      <c r="A94" s="198"/>
      <c r="B94" s="364"/>
      <c r="C94" s="364"/>
      <c r="D94" s="364"/>
      <c r="E94" s="364"/>
      <c r="F94" s="364"/>
    </row>
    <row r="95" spans="1:6">
      <c r="A95" s="198" t="s">
        <v>138</v>
      </c>
      <c r="B95" s="364">
        <v>1014709.6399999998</v>
      </c>
      <c r="C95" s="364">
        <v>1171454.6300000001</v>
      </c>
      <c r="D95" s="364">
        <v>1436475.92</v>
      </c>
      <c r="E95" s="364">
        <v>1429921.0199999993</v>
      </c>
      <c r="F95" s="364">
        <v>1441701.75</v>
      </c>
    </row>
    <row r="96" spans="1:6">
      <c r="A96" s="198" t="s">
        <v>140</v>
      </c>
      <c r="B96" s="364">
        <v>366329.23000000004</v>
      </c>
      <c r="C96" s="364">
        <v>404234.31</v>
      </c>
      <c r="D96" s="364">
        <v>466989.98000000004</v>
      </c>
      <c r="E96" s="364">
        <v>496463.16000000015</v>
      </c>
      <c r="F96" s="364">
        <v>457027.59</v>
      </c>
    </row>
    <row r="97" spans="1:6">
      <c r="A97" s="198" t="s">
        <v>141</v>
      </c>
      <c r="B97" s="364">
        <v>227312.10999999996</v>
      </c>
      <c r="C97" s="364">
        <v>186952.84000000003</v>
      </c>
      <c r="D97" s="364">
        <v>225055.49000000005</v>
      </c>
      <c r="E97" s="364">
        <v>274494.39000000007</v>
      </c>
      <c r="F97" s="364">
        <v>241251.87</v>
      </c>
    </row>
    <row r="98" spans="1:6">
      <c r="A98" s="198" t="s">
        <v>143</v>
      </c>
      <c r="B98" s="364">
        <v>699713.15</v>
      </c>
      <c r="C98" s="364">
        <v>785785.43999999983</v>
      </c>
      <c r="D98" s="364">
        <v>790560.54999999981</v>
      </c>
      <c r="E98" s="364">
        <v>779736.89</v>
      </c>
      <c r="F98" s="364">
        <v>892836.42</v>
      </c>
    </row>
    <row r="99" spans="1:6">
      <c r="A99" s="198" t="s">
        <v>145</v>
      </c>
      <c r="B99" s="364">
        <v>1074586.2799999998</v>
      </c>
      <c r="C99" s="364">
        <v>1213743.8500000001</v>
      </c>
      <c r="D99" s="364">
        <v>1386980.3399999996</v>
      </c>
      <c r="E99" s="364">
        <v>1362940.0500000005</v>
      </c>
      <c r="F99" s="364">
        <v>1487227.55</v>
      </c>
    </row>
    <row r="100" spans="1:6" ht="10.7" customHeight="1">
      <c r="A100" s="198"/>
      <c r="B100" s="364"/>
      <c r="C100" s="364"/>
      <c r="D100" s="364"/>
      <c r="E100" s="364"/>
      <c r="F100" s="364"/>
    </row>
    <row r="101" spans="1:6">
      <c r="A101" s="198" t="s">
        <v>146</v>
      </c>
      <c r="B101" s="364">
        <v>594110.07999999996</v>
      </c>
      <c r="C101" s="364">
        <v>387064</v>
      </c>
      <c r="D101" s="364">
        <v>564585.67000000004</v>
      </c>
      <c r="E101" s="364">
        <v>569395.88000000012</v>
      </c>
      <c r="F101" s="364">
        <v>402026.12</v>
      </c>
    </row>
    <row r="102" spans="1:6">
      <c r="A102" s="198" t="s">
        <v>148</v>
      </c>
      <c r="B102" s="364">
        <v>862335.24999999977</v>
      </c>
      <c r="C102" s="364">
        <v>1132218.4300000004</v>
      </c>
      <c r="D102" s="364">
        <v>780150.33</v>
      </c>
      <c r="E102" s="364">
        <v>959713.30999999994</v>
      </c>
      <c r="F102" s="364">
        <v>1006178.59</v>
      </c>
    </row>
    <row r="103" spans="1:6">
      <c r="A103" s="198" t="s">
        <v>150</v>
      </c>
      <c r="B103" s="364">
        <v>24404877.109999999</v>
      </c>
      <c r="C103" s="364">
        <v>28726098.039999984</v>
      </c>
      <c r="D103" s="364">
        <v>30064841.35000002</v>
      </c>
      <c r="E103" s="364">
        <v>26344210.129999977</v>
      </c>
      <c r="F103" s="364">
        <v>26801684.57</v>
      </c>
    </row>
    <row r="104" spans="1:6">
      <c r="A104" s="198" t="s">
        <v>152</v>
      </c>
      <c r="B104" s="364">
        <v>710596.96</v>
      </c>
      <c r="C104" s="364">
        <v>583382.78</v>
      </c>
      <c r="D104" s="364">
        <v>677949.25000000023</v>
      </c>
      <c r="E104" s="364">
        <v>818605.03000000026</v>
      </c>
      <c r="F104" s="364">
        <v>679119.52</v>
      </c>
    </row>
    <row r="105" spans="1:6">
      <c r="A105" s="198" t="s">
        <v>154</v>
      </c>
      <c r="B105" s="364">
        <v>367139.01000000013</v>
      </c>
      <c r="C105" s="364">
        <v>307336.31</v>
      </c>
      <c r="D105" s="364">
        <v>449471.14999999991</v>
      </c>
      <c r="E105" s="364">
        <v>381832.67000000004</v>
      </c>
      <c r="F105" s="364">
        <v>363968.27</v>
      </c>
    </row>
    <row r="106" spans="1:6" ht="10.7" customHeight="1">
      <c r="A106" s="198"/>
      <c r="B106" s="364"/>
      <c r="C106" s="364"/>
      <c r="D106" s="364"/>
      <c r="E106" s="364"/>
      <c r="F106" s="364"/>
    </row>
    <row r="107" spans="1:6">
      <c r="A107" s="198" t="s">
        <v>156</v>
      </c>
      <c r="B107" s="364">
        <v>153028.63</v>
      </c>
      <c r="C107" s="364">
        <v>152344.04</v>
      </c>
      <c r="D107" s="364">
        <v>175841.78</v>
      </c>
      <c r="E107" s="364">
        <v>176704.23999999996</v>
      </c>
      <c r="F107" s="364">
        <v>205167.83</v>
      </c>
    </row>
    <row r="108" spans="1:6">
      <c r="A108" s="198" t="s">
        <v>27</v>
      </c>
      <c r="B108" s="364">
        <v>2831038.2200000007</v>
      </c>
      <c r="C108" s="364">
        <v>3033546.4199999976</v>
      </c>
      <c r="D108" s="364">
        <v>3043687.8300000005</v>
      </c>
      <c r="E108" s="364">
        <v>3169185.4299999997</v>
      </c>
      <c r="F108" s="364">
        <v>3502787.52</v>
      </c>
    </row>
    <row r="109" spans="1:6">
      <c r="A109" s="198" t="s">
        <v>158</v>
      </c>
      <c r="B109" s="364">
        <v>500333.94000000006</v>
      </c>
      <c r="C109" s="364">
        <v>514087.84000000014</v>
      </c>
      <c r="D109" s="364">
        <v>549987.05000000005</v>
      </c>
      <c r="E109" s="364">
        <v>615899.92000000004</v>
      </c>
      <c r="F109" s="364">
        <v>546408.62</v>
      </c>
    </row>
    <row r="110" spans="1:6">
      <c r="A110" s="198" t="s">
        <v>159</v>
      </c>
      <c r="B110" s="364">
        <v>2583480.7599999984</v>
      </c>
      <c r="C110" s="364">
        <v>2518274.3400000008</v>
      </c>
      <c r="D110" s="364">
        <v>3054562.02</v>
      </c>
      <c r="E110" s="364">
        <v>2948389.1300000008</v>
      </c>
      <c r="F110" s="364">
        <v>2677530.62</v>
      </c>
    </row>
    <row r="111" spans="1:6">
      <c r="A111" s="198" t="s">
        <v>161</v>
      </c>
      <c r="B111" s="364">
        <v>260676.56999999998</v>
      </c>
      <c r="C111" s="364">
        <v>263643.44000000006</v>
      </c>
      <c r="D111" s="364">
        <v>247015.55000000002</v>
      </c>
      <c r="E111" s="364">
        <v>368312.44000000012</v>
      </c>
      <c r="F111" s="364">
        <v>260062.76</v>
      </c>
    </row>
    <row r="112" spans="1:6" ht="10.7" customHeight="1">
      <c r="A112" s="198"/>
      <c r="B112" s="364"/>
      <c r="C112" s="364"/>
      <c r="D112" s="364"/>
      <c r="E112" s="364"/>
      <c r="F112" s="364"/>
    </row>
    <row r="113" spans="1:6">
      <c r="A113" s="783" t="s">
        <v>163</v>
      </c>
      <c r="B113" s="364">
        <v>182884.78000000003</v>
      </c>
      <c r="C113" s="364">
        <v>243299.32000000012</v>
      </c>
      <c r="D113" s="364">
        <v>269820.74000000011</v>
      </c>
      <c r="E113" s="364">
        <v>273738.98</v>
      </c>
      <c r="F113" s="364">
        <v>218240.83</v>
      </c>
    </row>
    <row r="114" spans="1:6">
      <c r="A114" s="198" t="s">
        <v>165</v>
      </c>
      <c r="B114" s="364">
        <v>999624.7</v>
      </c>
      <c r="C114" s="364">
        <v>1200151.7099999997</v>
      </c>
      <c r="D114" s="364">
        <v>1401799.5599999998</v>
      </c>
      <c r="E114" s="364">
        <v>1278803.43</v>
      </c>
      <c r="F114" s="364">
        <v>1402357.87</v>
      </c>
    </row>
    <row r="115" spans="1:6">
      <c r="A115" s="198" t="s">
        <v>167</v>
      </c>
      <c r="B115" s="364">
        <v>376653.41999999993</v>
      </c>
      <c r="C115" s="364">
        <v>375898.57</v>
      </c>
      <c r="D115" s="364">
        <v>334189.18999999994</v>
      </c>
      <c r="E115" s="364">
        <v>389767.91000000009</v>
      </c>
      <c r="F115" s="364">
        <v>371161.79</v>
      </c>
    </row>
    <row r="116" spans="1:6">
      <c r="A116" s="198" t="s">
        <v>169</v>
      </c>
      <c r="B116" s="364">
        <v>402634.52999999985</v>
      </c>
      <c r="C116" s="364">
        <v>477102.99</v>
      </c>
      <c r="D116" s="364">
        <v>327896.21999999997</v>
      </c>
      <c r="E116" s="364">
        <v>416032.10999999987</v>
      </c>
      <c r="F116" s="364">
        <v>323211.2</v>
      </c>
    </row>
    <row r="117" spans="1:6">
      <c r="A117" s="198" t="s">
        <v>171</v>
      </c>
      <c r="B117" s="364">
        <v>5751107.379999998</v>
      </c>
      <c r="C117" s="364">
        <v>5918116.2300000004</v>
      </c>
      <c r="D117" s="364">
        <v>7774488.5300000012</v>
      </c>
      <c r="E117" s="364">
        <v>7300265.8299999991</v>
      </c>
      <c r="F117" s="364">
        <v>6988282.0599999996</v>
      </c>
    </row>
    <row r="118" spans="1:6" ht="10.7" customHeight="1">
      <c r="A118" s="198"/>
      <c r="B118" s="364"/>
      <c r="C118" s="364"/>
      <c r="D118" s="364"/>
      <c r="E118" s="364"/>
      <c r="F118" s="364"/>
    </row>
    <row r="119" spans="1:6">
      <c r="A119" s="198" t="s">
        <v>173</v>
      </c>
      <c r="B119" s="364">
        <v>8039865.6299999999</v>
      </c>
      <c r="C119" s="364">
        <v>8421939.7299999986</v>
      </c>
      <c r="D119" s="364">
        <v>9966543.4899999965</v>
      </c>
      <c r="E119" s="364">
        <v>9275204.3100000005</v>
      </c>
      <c r="F119" s="364">
        <v>9093558.5</v>
      </c>
    </row>
    <row r="120" spans="1:6">
      <c r="A120" s="198" t="s">
        <v>175</v>
      </c>
      <c r="B120" s="364">
        <v>149617.36000000002</v>
      </c>
      <c r="C120" s="364">
        <v>170806.46</v>
      </c>
      <c r="D120" s="364">
        <v>157535.5</v>
      </c>
      <c r="E120" s="364">
        <v>220285.65999999997</v>
      </c>
      <c r="F120" s="364">
        <v>240997.16</v>
      </c>
    </row>
    <row r="121" spans="1:6">
      <c r="A121" s="198" t="s">
        <v>177</v>
      </c>
      <c r="B121" s="364">
        <v>167439.68000000002</v>
      </c>
      <c r="C121" s="364">
        <v>210424.08000000002</v>
      </c>
      <c r="D121" s="364">
        <v>172599.98</v>
      </c>
      <c r="E121" s="364">
        <v>157686.45000000001</v>
      </c>
      <c r="F121" s="364">
        <v>169532.11</v>
      </c>
    </row>
    <row r="122" spans="1:6">
      <c r="A122" s="198" t="s">
        <v>179</v>
      </c>
      <c r="B122" s="364">
        <v>467861.24999999994</v>
      </c>
      <c r="C122" s="364">
        <v>517188.72000000003</v>
      </c>
      <c r="D122" s="364">
        <v>538806.21</v>
      </c>
      <c r="E122" s="364">
        <v>529412.86999999988</v>
      </c>
      <c r="F122" s="364">
        <v>551970.11</v>
      </c>
    </row>
    <row r="123" spans="1:6">
      <c r="A123" s="198" t="s">
        <v>181</v>
      </c>
      <c r="B123" s="364">
        <v>1278353.9700000009</v>
      </c>
      <c r="C123" s="364">
        <v>1540856.8999999994</v>
      </c>
      <c r="D123" s="364">
        <v>1605334.8200000008</v>
      </c>
      <c r="E123" s="364">
        <v>1642991.7599999995</v>
      </c>
      <c r="F123" s="364">
        <v>1584618.26</v>
      </c>
    </row>
    <row r="124" spans="1:6" ht="18">
      <c r="A124" s="1392" t="s">
        <v>701</v>
      </c>
      <c r="B124" s="1392"/>
      <c r="C124" s="1392"/>
      <c r="D124" s="1392"/>
    </row>
    <row r="125" spans="1:6" ht="15.75">
      <c r="A125" s="907" t="str">
        <f>A84</f>
        <v xml:space="preserve">Recordation Tax and Deeds of Conveyance Revenue Collections by Locality </v>
      </c>
      <c r="B125" s="907"/>
      <c r="C125" s="907"/>
      <c r="D125" s="907"/>
      <c r="E125" s="929"/>
      <c r="F125" s="930"/>
    </row>
    <row r="126" spans="1:6" ht="13.5" thickBot="1">
      <c r="A126" s="787"/>
      <c r="B126" s="787"/>
      <c r="C126" s="787"/>
      <c r="D126" s="787"/>
    </row>
    <row r="127" spans="1:6" ht="15" customHeight="1" thickTop="1">
      <c r="A127" s="773"/>
      <c r="B127" s="774" t="s">
        <v>33</v>
      </c>
      <c r="C127" s="774" t="s">
        <v>33</v>
      </c>
      <c r="D127" s="774" t="s">
        <v>33</v>
      </c>
      <c r="E127" s="774" t="s">
        <v>33</v>
      </c>
      <c r="F127" s="774" t="s">
        <v>33</v>
      </c>
    </row>
    <row r="128" spans="1:6">
      <c r="A128" s="776" t="s">
        <v>23</v>
      </c>
      <c r="B128" s="777">
        <v>2015</v>
      </c>
      <c r="C128" s="777">
        <v>2016</v>
      </c>
      <c r="D128" s="777">
        <v>2017</v>
      </c>
      <c r="E128" s="777">
        <v>2018</v>
      </c>
      <c r="F128" s="777">
        <f>F87</f>
        <v>2019</v>
      </c>
    </row>
    <row r="129" spans="1:7" s="782" customFormat="1" ht="10.7" customHeight="1">
      <c r="A129" s="779"/>
      <c r="B129" s="788"/>
      <c r="C129" s="781"/>
      <c r="D129" s="781"/>
      <c r="E129" s="781"/>
      <c r="F129" s="781"/>
    </row>
    <row r="130" spans="1:7">
      <c r="A130" s="198" t="s">
        <v>183</v>
      </c>
      <c r="B130" s="366">
        <v>946817.57999999973</v>
      </c>
      <c r="C130" s="366">
        <v>1255123.2300000004</v>
      </c>
      <c r="D130" s="366">
        <v>1381461.9999999998</v>
      </c>
      <c r="E130" s="366">
        <v>1202234.8900000001</v>
      </c>
      <c r="F130" s="366">
        <v>1231828.01</v>
      </c>
    </row>
    <row r="131" spans="1:7">
      <c r="A131" s="198" t="s">
        <v>185</v>
      </c>
      <c r="B131" s="364">
        <v>540334.5</v>
      </c>
      <c r="C131" s="364">
        <v>593517.92000000016</v>
      </c>
      <c r="D131" s="364">
        <v>642968.16</v>
      </c>
      <c r="E131" s="364">
        <v>687189.10000000033</v>
      </c>
      <c r="F131" s="364">
        <v>748660.67</v>
      </c>
    </row>
    <row r="132" spans="1:7">
      <c r="A132" s="198" t="s">
        <v>187</v>
      </c>
      <c r="B132" s="364">
        <v>390160.2600000003</v>
      </c>
      <c r="C132" s="364">
        <v>556866.30000000016</v>
      </c>
      <c r="D132" s="364">
        <v>301693.24999999994</v>
      </c>
      <c r="E132" s="364">
        <v>313486.45999999996</v>
      </c>
      <c r="F132" s="364">
        <v>292391.27</v>
      </c>
    </row>
    <row r="133" spans="1:7">
      <c r="A133" s="198" t="s">
        <v>189</v>
      </c>
      <c r="B133" s="364">
        <v>556011.63</v>
      </c>
      <c r="C133" s="364">
        <v>497427.80999999976</v>
      </c>
      <c r="D133" s="364">
        <v>627435.89</v>
      </c>
      <c r="E133" s="364">
        <v>594264.69999999995</v>
      </c>
      <c r="F133" s="364">
        <v>510930.62</v>
      </c>
    </row>
    <row r="134" spans="1:7">
      <c r="A134" s="198" t="s">
        <v>191</v>
      </c>
      <c r="B134" s="364">
        <v>2968623.1899999981</v>
      </c>
      <c r="C134" s="364">
        <v>3140242.6599999988</v>
      </c>
      <c r="D134" s="364">
        <v>3137748.9399999985</v>
      </c>
      <c r="E134" s="364">
        <v>3912805.1600000006</v>
      </c>
      <c r="F134" s="364">
        <v>3426230.59</v>
      </c>
    </row>
    <row r="135" spans="1:7" s="782" customFormat="1" ht="10.7" customHeight="1">
      <c r="A135" s="792"/>
      <c r="B135" s="792"/>
      <c r="C135" s="792"/>
      <c r="D135" s="792"/>
      <c r="E135" s="781"/>
      <c r="F135" s="781"/>
    </row>
    <row r="136" spans="1:7">
      <c r="A136" s="793" t="s">
        <v>24</v>
      </c>
      <c r="B136" s="794">
        <f>SUM(B7:B41,B48:B82,B89:B123,B130:B134)</f>
        <v>279591366.81</v>
      </c>
      <c r="C136" s="794">
        <f>SUM(C7:C41,C48:C82,C89:C123,C130:C134)</f>
        <v>298077573.12</v>
      </c>
      <c r="D136" s="794">
        <f>SUM(D7:D41,D48:D82,D89:D123,D130:D134)</f>
        <v>323500358.88</v>
      </c>
      <c r="E136" s="794">
        <f>SUM(E7:E41,E48:E82,E89:E123,E130:E134)</f>
        <v>317011492.09000015</v>
      </c>
      <c r="F136" s="794">
        <f>SUM(F7:F41,F48:F82,F89:F123,F130:F134)</f>
        <v>309985515.51999992</v>
      </c>
    </row>
    <row r="137" spans="1:7" ht="13.5" thickBot="1">
      <c r="A137" s="795"/>
      <c r="B137" s="796"/>
      <c r="C137" s="796"/>
      <c r="D137" s="796"/>
    </row>
    <row r="138" spans="1:7" ht="15" customHeight="1" thickTop="1">
      <c r="A138" s="773"/>
      <c r="B138" s="774" t="s">
        <v>33</v>
      </c>
      <c r="C138" s="774" t="s">
        <v>33</v>
      </c>
      <c r="D138" s="774" t="s">
        <v>33</v>
      </c>
      <c r="E138" s="774" t="s">
        <v>33</v>
      </c>
      <c r="F138" s="774" t="s">
        <v>33</v>
      </c>
    </row>
    <row r="139" spans="1:7">
      <c r="A139" s="776" t="s">
        <v>25</v>
      </c>
      <c r="B139" s="777">
        <v>2015</v>
      </c>
      <c r="C139" s="777">
        <v>2016</v>
      </c>
      <c r="D139" s="777">
        <v>2017</v>
      </c>
      <c r="E139" s="777">
        <v>2018</v>
      </c>
      <c r="F139" s="777">
        <f>F128</f>
        <v>2019</v>
      </c>
    </row>
    <row r="140" spans="1:7" s="782" customFormat="1" ht="10.7" customHeight="1">
      <c r="A140" s="779"/>
      <c r="B140" s="780"/>
      <c r="C140" s="781"/>
      <c r="D140" s="781"/>
      <c r="E140" s="781"/>
      <c r="F140" s="781"/>
    </row>
    <row r="141" spans="1:7">
      <c r="A141" s="783" t="s">
        <v>196</v>
      </c>
      <c r="B141" s="784">
        <v>14296369.909999995</v>
      </c>
      <c r="C141" s="366">
        <v>14059919.710000003</v>
      </c>
      <c r="D141" s="366">
        <v>13615230.800000004</v>
      </c>
      <c r="E141" s="366">
        <v>19189001.520000003</v>
      </c>
      <c r="F141" s="366">
        <v>15829535.57</v>
      </c>
      <c r="G141" s="365"/>
    </row>
    <row r="142" spans="1:7">
      <c r="A142" s="198" t="s">
        <v>198</v>
      </c>
      <c r="B142" s="199">
        <v>486663.35999999993</v>
      </c>
      <c r="C142" s="364">
        <v>464720.13999999984</v>
      </c>
      <c r="D142" s="364">
        <v>410392.85000000009</v>
      </c>
      <c r="E142" s="364">
        <v>671445.66000000015</v>
      </c>
      <c r="F142" s="364">
        <v>436365.84</v>
      </c>
    </row>
    <row r="143" spans="1:7">
      <c r="A143" s="198" t="s">
        <v>200</v>
      </c>
      <c r="B143" s="199">
        <v>64620.680000000008</v>
      </c>
      <c r="C143" s="364">
        <v>66233.669999999984</v>
      </c>
      <c r="D143" s="364">
        <v>73487.250000000015</v>
      </c>
      <c r="E143" s="364">
        <v>86014.900000000009</v>
      </c>
      <c r="F143" s="364">
        <v>103927</v>
      </c>
    </row>
    <row r="144" spans="1:7">
      <c r="A144" s="198" t="s">
        <v>202</v>
      </c>
      <c r="B144" s="199">
        <v>1807993.0100000009</v>
      </c>
      <c r="C144" s="364">
        <v>2037681.0300000007</v>
      </c>
      <c r="D144" s="364">
        <v>3091006.3100000005</v>
      </c>
      <c r="E144" s="364">
        <v>2044431.6400000008</v>
      </c>
      <c r="F144" s="364">
        <v>2448300.54</v>
      </c>
    </row>
    <row r="145" spans="1:8" ht="10.7" customHeight="1">
      <c r="A145" s="198"/>
      <c r="B145" s="199"/>
      <c r="C145" s="364"/>
      <c r="D145" s="364"/>
      <c r="E145" s="364"/>
      <c r="F145" s="364"/>
    </row>
    <row r="146" spans="1:8">
      <c r="A146" s="198" t="s">
        <v>147</v>
      </c>
      <c r="B146" s="199">
        <v>9669365.4100000039</v>
      </c>
      <c r="C146" s="364">
        <v>11339348.560000004</v>
      </c>
      <c r="D146" s="364">
        <v>11232453.27</v>
      </c>
      <c r="E146" s="364">
        <v>11431326.029999994</v>
      </c>
      <c r="F146" s="364">
        <v>11711127.99</v>
      </c>
    </row>
    <row r="147" spans="1:8">
      <c r="A147" s="198" t="s">
        <v>149</v>
      </c>
      <c r="B147" s="199">
        <v>359275.82999999996</v>
      </c>
      <c r="C147" s="364">
        <v>479930.34999999992</v>
      </c>
      <c r="D147" s="364">
        <v>435120.72999999992</v>
      </c>
      <c r="E147" s="364">
        <v>542972.94999999984</v>
      </c>
      <c r="F147" s="364">
        <v>504463.35999999999</v>
      </c>
      <c r="G147" s="365"/>
    </row>
    <row r="148" spans="1:8">
      <c r="A148" s="198" t="s">
        <v>523</v>
      </c>
      <c r="B148" s="199">
        <v>35986</v>
      </c>
      <c r="C148" s="364">
        <v>77056.239999999991</v>
      </c>
      <c r="D148" s="364">
        <v>53364.87999999999</v>
      </c>
      <c r="E148" s="364">
        <v>76409.13</v>
      </c>
      <c r="F148" s="364">
        <v>88998.17</v>
      </c>
      <c r="G148" s="365"/>
      <c r="H148" s="367"/>
    </row>
    <row r="149" spans="1:8">
      <c r="A149" s="198" t="s">
        <v>153</v>
      </c>
      <c r="B149" s="199">
        <v>730615.24</v>
      </c>
      <c r="C149" s="364">
        <v>589601.94999999984</v>
      </c>
      <c r="D149" s="364">
        <v>743505.04</v>
      </c>
      <c r="E149" s="364">
        <v>673805.5</v>
      </c>
      <c r="F149" s="364">
        <v>510855.9</v>
      </c>
    </row>
    <row r="150" spans="1:8">
      <c r="A150" s="198" t="s">
        <v>529</v>
      </c>
      <c r="B150" s="199">
        <v>34705.21</v>
      </c>
      <c r="C150" s="364">
        <v>53779.479999999996</v>
      </c>
      <c r="D150" s="364">
        <v>62314.090000000011</v>
      </c>
      <c r="E150" s="364">
        <v>59787.79</v>
      </c>
      <c r="F150" s="1247">
        <v>159810.54</v>
      </c>
      <c r="G150" s="365"/>
      <c r="H150" s="367"/>
    </row>
    <row r="151" spans="1:8" ht="10.7" customHeight="1">
      <c r="A151" s="198"/>
      <c r="B151" s="199"/>
      <c r="C151" s="364"/>
      <c r="D151" s="364"/>
      <c r="E151" s="364"/>
      <c r="F151" s="364"/>
    </row>
    <row r="152" spans="1:8">
      <c r="A152" s="198" t="s">
        <v>524</v>
      </c>
      <c r="B152" s="199">
        <v>1501266.67</v>
      </c>
      <c r="C152" s="364">
        <v>1799310.87</v>
      </c>
      <c r="D152" s="364">
        <v>1472103.9700000002</v>
      </c>
      <c r="E152" s="531">
        <v>1544945.29</v>
      </c>
      <c r="F152" s="531">
        <v>1652558.97</v>
      </c>
      <c r="G152" s="365"/>
    </row>
    <row r="153" spans="1:8">
      <c r="A153" s="198" t="s">
        <v>534</v>
      </c>
      <c r="B153" s="199">
        <v>1348266.43</v>
      </c>
      <c r="C153" s="364">
        <v>1105968.2099999997</v>
      </c>
      <c r="D153" s="364">
        <v>1306832.9699999997</v>
      </c>
      <c r="E153" s="364">
        <v>1342992</v>
      </c>
      <c r="F153" s="364">
        <v>1369851.41</v>
      </c>
    </row>
    <row r="154" spans="1:8">
      <c r="A154" s="198" t="s">
        <v>535</v>
      </c>
      <c r="B154" s="199">
        <v>184176.43999999997</v>
      </c>
      <c r="C154" s="364">
        <v>127209.13</v>
      </c>
      <c r="D154" s="364">
        <v>178872.18999999997</v>
      </c>
      <c r="E154" s="364">
        <v>142075.51</v>
      </c>
      <c r="F154" s="364">
        <v>158255.09</v>
      </c>
    </row>
    <row r="155" spans="1:8">
      <c r="A155" s="198" t="s">
        <v>160</v>
      </c>
      <c r="B155" s="199">
        <v>1374776.2299999997</v>
      </c>
      <c r="C155" s="364">
        <v>1803523.3899999994</v>
      </c>
      <c r="D155" s="364">
        <v>1483767.7999999998</v>
      </c>
      <c r="E155" s="364">
        <v>1230423.9700000002</v>
      </c>
      <c r="F155" s="364">
        <v>1696546.03</v>
      </c>
    </row>
    <row r="156" spans="1:8">
      <c r="A156" s="198" t="s">
        <v>542</v>
      </c>
      <c r="B156" s="199">
        <v>96053.45</v>
      </c>
      <c r="C156" s="364">
        <v>127588.16999999998</v>
      </c>
      <c r="D156" s="364">
        <v>105377.20999999999</v>
      </c>
      <c r="E156" s="364">
        <v>88562.189999999988</v>
      </c>
      <c r="F156" s="364">
        <v>99133.22</v>
      </c>
      <c r="G156" s="365"/>
      <c r="H156" s="367"/>
    </row>
    <row r="157" spans="1:8" ht="10.7" customHeight="1">
      <c r="A157" s="198"/>
      <c r="B157" s="199"/>
      <c r="C157" s="364"/>
      <c r="D157" s="364"/>
      <c r="E157" s="364"/>
      <c r="F157" s="364"/>
    </row>
    <row r="158" spans="1:8">
      <c r="A158" s="198" t="s">
        <v>164</v>
      </c>
      <c r="B158" s="199">
        <v>3681208.78</v>
      </c>
      <c r="C158" s="364">
        <v>4344687.589999998</v>
      </c>
      <c r="D158" s="364">
        <v>3529583.2300000009</v>
      </c>
      <c r="E158" s="364">
        <v>3898628.370000002</v>
      </c>
      <c r="F158" s="364">
        <v>4137072.97</v>
      </c>
    </row>
    <row r="159" spans="1:8">
      <c r="A159" s="198" t="s">
        <v>546</v>
      </c>
      <c r="B159" s="199">
        <v>1561092.52</v>
      </c>
      <c r="C159" s="364">
        <v>1111425.02</v>
      </c>
      <c r="D159" s="364">
        <v>1329470.27</v>
      </c>
      <c r="E159" s="364">
        <v>1208332.93</v>
      </c>
      <c r="F159" s="364">
        <v>1442392.46</v>
      </c>
    </row>
    <row r="160" spans="1:8">
      <c r="A160" s="198" t="s">
        <v>168</v>
      </c>
      <c r="B160" s="199">
        <v>303095.46999999997</v>
      </c>
      <c r="C160" s="364">
        <v>476495.4</v>
      </c>
      <c r="D160" s="364">
        <v>610357.98999999976</v>
      </c>
      <c r="E160" s="364">
        <v>491436.28</v>
      </c>
      <c r="F160" s="364">
        <v>630403.68000000005</v>
      </c>
    </row>
    <row r="161" spans="1:8">
      <c r="A161" s="198" t="s">
        <v>552</v>
      </c>
      <c r="B161" s="199">
        <v>87708.26</v>
      </c>
      <c r="C161" s="364">
        <v>143325.99</v>
      </c>
      <c r="D161" s="364">
        <v>159042.47999999998</v>
      </c>
      <c r="E161" s="364">
        <v>147325.86000000002</v>
      </c>
      <c r="F161" s="364">
        <v>132509.29</v>
      </c>
    </row>
    <row r="162" spans="1:8">
      <c r="A162" s="783" t="s">
        <v>172</v>
      </c>
      <c r="B162" s="199">
        <v>1848801.6799999997</v>
      </c>
      <c r="C162" s="364">
        <v>1929334.2999999989</v>
      </c>
      <c r="D162" s="364">
        <v>1776285.3900000001</v>
      </c>
      <c r="E162" s="364">
        <v>2192495.17</v>
      </c>
      <c r="F162" s="364">
        <v>2123538.7200000002</v>
      </c>
    </row>
    <row r="163" spans="1:8" ht="18">
      <c r="A163" s="1392" t="s">
        <v>701</v>
      </c>
      <c r="B163" s="1392"/>
      <c r="C163" s="1392"/>
      <c r="D163" s="1392"/>
      <c r="E163" s="740"/>
    </row>
    <row r="164" spans="1:8" ht="15.75">
      <c r="A164" s="907" t="str">
        <f>A125</f>
        <v xml:space="preserve">Recordation Tax and Deeds of Conveyance Revenue Collections by Locality </v>
      </c>
      <c r="B164" s="907"/>
      <c r="C164" s="907"/>
      <c r="D164" s="907"/>
      <c r="E164" s="929"/>
      <c r="F164" s="930"/>
    </row>
    <row r="165" spans="1:8" ht="13.5" thickBot="1">
      <c r="A165" s="787"/>
      <c r="B165" s="787"/>
      <c r="C165" s="787"/>
      <c r="D165" s="787"/>
    </row>
    <row r="166" spans="1:8" ht="15" customHeight="1" thickTop="1">
      <c r="A166" s="773"/>
      <c r="B166" s="774" t="s">
        <v>33</v>
      </c>
      <c r="C166" s="774" t="s">
        <v>33</v>
      </c>
      <c r="D166" s="774" t="s">
        <v>33</v>
      </c>
      <c r="E166" s="774" t="s">
        <v>33</v>
      </c>
      <c r="F166" s="774" t="s">
        <v>33</v>
      </c>
    </row>
    <row r="167" spans="1:8">
      <c r="A167" s="776" t="s">
        <v>25</v>
      </c>
      <c r="B167" s="777">
        <v>2015</v>
      </c>
      <c r="C167" s="777">
        <v>2016</v>
      </c>
      <c r="D167" s="777">
        <v>2017</v>
      </c>
      <c r="E167" s="777">
        <v>2018</v>
      </c>
      <c r="F167" s="777">
        <f>F139</f>
        <v>2019</v>
      </c>
    </row>
    <row r="168" spans="1:8" s="782" customFormat="1" ht="10.7" customHeight="1">
      <c r="A168" s="779"/>
      <c r="B168" s="781"/>
      <c r="C168" s="781"/>
      <c r="D168" s="781"/>
      <c r="E168" s="781"/>
      <c r="F168" s="781"/>
    </row>
    <row r="169" spans="1:8">
      <c r="A169" s="198" t="s">
        <v>431</v>
      </c>
      <c r="B169" s="366">
        <v>1359096.1300000001</v>
      </c>
      <c r="C169" s="366">
        <v>1799521.29</v>
      </c>
      <c r="D169" s="366">
        <v>2332359.7400000002</v>
      </c>
      <c r="E169" s="366">
        <v>2688583.11</v>
      </c>
      <c r="F169" s="366">
        <v>2586803.04</v>
      </c>
      <c r="G169" s="367"/>
    </row>
    <row r="170" spans="1:8">
      <c r="A170" s="198" t="s">
        <v>435</v>
      </c>
      <c r="B170" s="364">
        <v>659454.68000000005</v>
      </c>
      <c r="C170" s="364">
        <v>547439.52</v>
      </c>
      <c r="D170" s="531">
        <v>638462.66</v>
      </c>
      <c r="E170" s="531">
        <v>1102933.04</v>
      </c>
      <c r="F170" s="531">
        <v>764771.03</v>
      </c>
    </row>
    <row r="171" spans="1:8">
      <c r="A171" s="198" t="s">
        <v>178</v>
      </c>
      <c r="B171" s="364">
        <v>132605.20000000001</v>
      </c>
      <c r="C171" s="364">
        <v>171840.43999999997</v>
      </c>
      <c r="D171" s="531">
        <v>278063.12000000005</v>
      </c>
      <c r="E171" s="531">
        <v>126146.64000000001</v>
      </c>
      <c r="F171" s="531">
        <v>171912.79</v>
      </c>
      <c r="G171" s="369"/>
      <c r="H171" s="367"/>
    </row>
    <row r="172" spans="1:8">
      <c r="A172" s="198" t="s">
        <v>180</v>
      </c>
      <c r="B172" s="364">
        <v>4368348.2200000007</v>
      </c>
      <c r="C172" s="364">
        <v>4930330.8899999987</v>
      </c>
      <c r="D172" s="531">
        <v>5310604.9699999979</v>
      </c>
      <c r="E172" s="531">
        <v>4697436.2300000014</v>
      </c>
      <c r="F172" s="531">
        <v>4623860.3499999996</v>
      </c>
    </row>
    <row r="173" spans="1:8">
      <c r="A173" s="198" t="s">
        <v>182</v>
      </c>
      <c r="B173" s="364">
        <v>7377382.0799999973</v>
      </c>
      <c r="C173" s="364">
        <v>8256361.2999999989</v>
      </c>
      <c r="D173" s="531">
        <v>7540899.04</v>
      </c>
      <c r="E173" s="531">
        <v>8101583.7900000028</v>
      </c>
      <c r="F173" s="531">
        <v>8958525.0299999993</v>
      </c>
    </row>
    <row r="174" spans="1:8" ht="10.7" customHeight="1">
      <c r="A174" s="198"/>
      <c r="B174" s="364"/>
      <c r="C174" s="364"/>
      <c r="D174" s="531"/>
      <c r="E174" s="531"/>
      <c r="F174" s="531"/>
    </row>
    <row r="175" spans="1:8">
      <c r="A175" s="198" t="s">
        <v>451</v>
      </c>
      <c r="B175" s="364">
        <v>45047.859999999993</v>
      </c>
      <c r="C175" s="364">
        <v>84398.76</v>
      </c>
      <c r="D175" s="531">
        <v>80173.829999999987</v>
      </c>
      <c r="E175" s="531">
        <v>47697.149999999994</v>
      </c>
      <c r="F175" s="531">
        <v>33539.14</v>
      </c>
      <c r="G175" s="365"/>
    </row>
    <row r="176" spans="1:8">
      <c r="A176" s="198" t="s">
        <v>186</v>
      </c>
      <c r="B176" s="364">
        <v>647165.33000000007</v>
      </c>
      <c r="C176" s="364">
        <v>456021.7</v>
      </c>
      <c r="D176" s="531">
        <v>583023.69000000006</v>
      </c>
      <c r="E176" s="531">
        <v>724052.32999999973</v>
      </c>
      <c r="F176" s="531">
        <v>689506.03</v>
      </c>
    </row>
    <row r="177" spans="1:6">
      <c r="A177" s="198" t="s">
        <v>459</v>
      </c>
      <c r="B177" s="364">
        <v>469903.04000000004</v>
      </c>
      <c r="C177" s="364">
        <v>479095.51999999996</v>
      </c>
      <c r="D177" s="364">
        <v>556923.15</v>
      </c>
      <c r="E177" s="364">
        <v>517639.78999999992</v>
      </c>
      <c r="F177" s="364">
        <v>481022.93</v>
      </c>
    </row>
    <row r="178" spans="1:6">
      <c r="A178" s="198" t="s">
        <v>190</v>
      </c>
      <c r="B178" s="364">
        <v>3039475.9300000006</v>
      </c>
      <c r="C178" s="364">
        <v>2381920.1800000002</v>
      </c>
      <c r="D178" s="364">
        <v>2757641.7899999996</v>
      </c>
      <c r="E178" s="364">
        <v>2768361.3500000006</v>
      </c>
      <c r="F178" s="364">
        <v>2715464.43</v>
      </c>
    </row>
    <row r="179" spans="1:6">
      <c r="A179" s="198" t="s">
        <v>192</v>
      </c>
      <c r="B179" s="364">
        <v>216974.36000000002</v>
      </c>
      <c r="C179" s="364">
        <v>251801.69999999998</v>
      </c>
      <c r="D179" s="364">
        <v>272995.55</v>
      </c>
      <c r="E179" s="364">
        <v>393001.90000000008</v>
      </c>
      <c r="F179" s="364">
        <v>208553.1</v>
      </c>
    </row>
    <row r="180" spans="1:6" ht="10.7" customHeight="1">
      <c r="A180" s="198"/>
      <c r="B180" s="364"/>
      <c r="C180" s="364"/>
      <c r="D180" s="364"/>
      <c r="E180" s="364"/>
      <c r="F180" s="364"/>
    </row>
    <row r="181" spans="1:6">
      <c r="A181" s="198" t="s">
        <v>156</v>
      </c>
      <c r="B181" s="364">
        <v>7921881.7500000019</v>
      </c>
      <c r="C181" s="364">
        <v>9425440.1099999957</v>
      </c>
      <c r="D181" s="364">
        <v>10032563.970000001</v>
      </c>
      <c r="E181" s="364">
        <v>10745574.750000004</v>
      </c>
      <c r="F181" s="364">
        <v>11089877.02</v>
      </c>
    </row>
    <row r="182" spans="1:6">
      <c r="A182" s="198" t="s">
        <v>27</v>
      </c>
      <c r="B182" s="364">
        <v>2340576.2199999993</v>
      </c>
      <c r="C182" s="364">
        <v>2596749.5999999992</v>
      </c>
      <c r="D182" s="364">
        <v>2528439.850000001</v>
      </c>
      <c r="E182" s="364">
        <v>2728056.2100000004</v>
      </c>
      <c r="F182" s="364">
        <v>2734246.68</v>
      </c>
    </row>
    <row r="183" spans="1:6">
      <c r="A183" s="198" t="s">
        <v>193</v>
      </c>
      <c r="B183" s="364">
        <v>622394.84000000008</v>
      </c>
      <c r="C183" s="364">
        <v>710953.95000000007</v>
      </c>
      <c r="D183" s="364">
        <v>686609.73999999976</v>
      </c>
      <c r="E183" s="364">
        <v>877400.71000000008</v>
      </c>
      <c r="F183" s="364">
        <v>714536.46</v>
      </c>
    </row>
    <row r="184" spans="1:6">
      <c r="A184" s="198" t="s">
        <v>194</v>
      </c>
      <c r="B184" s="364">
        <v>579083.79999999993</v>
      </c>
      <c r="C184" s="364">
        <v>560474.21000000008</v>
      </c>
      <c r="D184" s="364">
        <v>634552.8200000003</v>
      </c>
      <c r="E184" s="364">
        <v>789628.69999999984</v>
      </c>
      <c r="F184" s="364">
        <v>753257.27</v>
      </c>
    </row>
    <row r="185" spans="1:6">
      <c r="A185" s="198" t="s">
        <v>195</v>
      </c>
      <c r="B185" s="364">
        <v>3843033.2899999996</v>
      </c>
      <c r="C185" s="364">
        <v>3676014.4200000004</v>
      </c>
      <c r="D185" s="364">
        <v>3757204.399999999</v>
      </c>
      <c r="E185" s="364">
        <v>4846509.4899999993</v>
      </c>
      <c r="F185" s="364">
        <v>4677408.2300000004</v>
      </c>
    </row>
    <row r="186" spans="1:6" ht="10.7" customHeight="1">
      <c r="A186" s="198"/>
      <c r="B186" s="364"/>
      <c r="C186" s="364"/>
      <c r="D186" s="364"/>
      <c r="E186" s="364"/>
      <c r="F186" s="364"/>
    </row>
    <row r="187" spans="1:6">
      <c r="A187" s="198" t="s">
        <v>703</v>
      </c>
      <c r="B187" s="364">
        <v>19119081.170000002</v>
      </c>
      <c r="C187" s="364">
        <v>19903921.919999994</v>
      </c>
      <c r="D187" s="364">
        <v>21344156.470000003</v>
      </c>
      <c r="E187" s="364">
        <v>20224602.759999998</v>
      </c>
      <c r="F187" s="364">
        <v>20763271</v>
      </c>
    </row>
    <row r="188" spans="1:6">
      <c r="A188" s="198" t="s">
        <v>197</v>
      </c>
      <c r="B188" s="364">
        <v>581027.18999999983</v>
      </c>
      <c r="C188" s="364">
        <v>537978.95999999973</v>
      </c>
      <c r="D188" s="364">
        <v>619224.23999999987</v>
      </c>
      <c r="E188" s="364">
        <v>633189.14</v>
      </c>
      <c r="F188" s="364">
        <v>619963.27</v>
      </c>
    </row>
    <row r="189" spans="1:6">
      <c r="A189" s="198" t="s">
        <v>495</v>
      </c>
      <c r="B189" s="364">
        <v>684125.23</v>
      </c>
      <c r="C189" s="364">
        <v>543353.5299999998</v>
      </c>
      <c r="D189" s="364">
        <v>710085.36</v>
      </c>
      <c r="E189" s="364">
        <v>1118442.399999999</v>
      </c>
      <c r="F189" s="364">
        <v>583808.59</v>
      </c>
    </row>
    <row r="190" spans="1:6">
      <c r="A190" s="198" t="s">
        <v>201</v>
      </c>
      <c r="B190" s="364">
        <v>1129097.08</v>
      </c>
      <c r="C190" s="364">
        <v>969940.35999999987</v>
      </c>
      <c r="D190" s="364">
        <v>1250329.02</v>
      </c>
      <c r="E190" s="364">
        <v>990755.91</v>
      </c>
      <c r="F190" s="364">
        <v>1054096.8500000001</v>
      </c>
    </row>
    <row r="191" spans="1:6" s="782" customFormat="1" ht="10.7" customHeight="1">
      <c r="A191" s="792"/>
      <c r="B191" s="792"/>
      <c r="E191" s="781"/>
      <c r="F191" s="781"/>
    </row>
    <row r="192" spans="1:6">
      <c r="A192" s="793" t="s">
        <v>29</v>
      </c>
      <c r="B192" s="794">
        <f>SUM(B141:B162,B169:B190)</f>
        <v>94607793.980000004</v>
      </c>
      <c r="C192" s="794">
        <f>SUM(C141:C162,C169:C190)</f>
        <v>100420697.55999997</v>
      </c>
      <c r="D192" s="794">
        <f>SUM(D141:D162,D169:D190)</f>
        <v>103582882.12999998</v>
      </c>
      <c r="E192" s="794">
        <f>SUM(E141:E162,E169:E190)</f>
        <v>111184008.08999999</v>
      </c>
      <c r="F192" s="794">
        <f>SUM(F141:F162,F169:F190)</f>
        <v>109460069.98999999</v>
      </c>
    </row>
    <row r="193" spans="1:6">
      <c r="A193" s="793" t="s">
        <v>24</v>
      </c>
      <c r="B193" s="794">
        <f>SUM(B7:B41,B48:B82,B89:B123,B130:B134)</f>
        <v>279591366.81</v>
      </c>
      <c r="C193" s="794">
        <f>SUM(C7:C41,C48:C82,C89:C123,C130:C134)</f>
        <v>298077573.12</v>
      </c>
      <c r="D193" s="794">
        <f>SUM(D7:D41,D48:D82,D89:D123,D130:D134)</f>
        <v>323500358.88</v>
      </c>
      <c r="E193" s="794">
        <f>SUM(E7:E41,E48:E82,E89:E123,E130:E134)</f>
        <v>317011492.09000015</v>
      </c>
      <c r="F193" s="794">
        <f>SUM(F7:F41,F48:F82,F89:F123,F130:F134)</f>
        <v>309985515.51999992</v>
      </c>
    </row>
    <row r="194" spans="1:6">
      <c r="B194" s="797"/>
      <c r="C194" s="798"/>
      <c r="D194" s="798"/>
      <c r="E194" s="799"/>
      <c r="F194" s="799"/>
    </row>
    <row r="195" spans="1:6">
      <c r="A195" s="793" t="s">
        <v>30</v>
      </c>
      <c r="B195" s="794">
        <f>SUM(B192:B193)</f>
        <v>374199160.79000002</v>
      </c>
      <c r="C195" s="794">
        <f>SUM(C192:C193)</f>
        <v>398498270.67999995</v>
      </c>
      <c r="D195" s="794">
        <f>SUM(D192:D193)</f>
        <v>427083241.00999999</v>
      </c>
      <c r="E195" s="794">
        <f>SUM(E192:E193)</f>
        <v>428195500.18000013</v>
      </c>
      <c r="F195" s="794">
        <f>SUM(F192:F193)</f>
        <v>419445585.50999993</v>
      </c>
    </row>
    <row r="196" spans="1:6">
      <c r="A196" s="800"/>
      <c r="B196" s="801"/>
      <c r="C196" s="801"/>
      <c r="D196" s="801"/>
    </row>
    <row r="197" spans="1:6">
      <c r="A197" s="754" t="s">
        <v>1</v>
      </c>
    </row>
    <row r="198" spans="1:6">
      <c r="A198" s="755" t="s">
        <v>917</v>
      </c>
    </row>
    <row r="199" spans="1:6">
      <c r="A199" s="918" t="s">
        <v>954</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4">
    <mergeCell ref="A163:D163"/>
    <mergeCell ref="A42:D42"/>
    <mergeCell ref="A83:D83"/>
    <mergeCell ref="A124:D124"/>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10"/>
  <sheetViews>
    <sheetView zoomScaleNormal="100" workbookViewId="0"/>
  </sheetViews>
  <sheetFormatPr defaultColWidth="9.140625" defaultRowHeight="12.75"/>
  <cols>
    <col min="1" max="1" width="30.42578125" style="732" customWidth="1"/>
    <col min="2" max="2" width="21.28515625" style="732" bestFit="1" customWidth="1"/>
    <col min="3" max="3" width="6.140625" style="732" customWidth="1"/>
    <col min="4" max="4" width="26.28515625" style="732" bestFit="1" customWidth="1"/>
    <col min="5" max="5" width="19.42578125" style="732" bestFit="1" customWidth="1"/>
    <col min="6" max="6" width="6.140625" style="373" customWidth="1"/>
    <col min="7" max="7" width="24" style="732" bestFit="1" customWidth="1"/>
    <col min="8" max="8" width="19.42578125" style="732" bestFit="1" customWidth="1"/>
    <col min="9" max="9" width="6.140625" style="732" customWidth="1"/>
    <col min="10" max="10" width="23.42578125" style="732" bestFit="1" customWidth="1"/>
    <col min="11" max="11" width="20.28515625" style="732" bestFit="1" customWidth="1"/>
    <col min="12" max="12" width="2.42578125" style="732" customWidth="1"/>
    <col min="13" max="13" width="16" style="732" bestFit="1" customWidth="1"/>
    <col min="14" max="16384" width="9.140625" style="732"/>
  </cols>
  <sheetData>
    <row r="1" spans="1:13" ht="18.75">
      <c r="A1" s="730" t="s">
        <v>426</v>
      </c>
      <c r="B1" s="731"/>
    </row>
    <row r="2" spans="1:13" ht="16.5">
      <c r="A2" s="733" t="s">
        <v>1081</v>
      </c>
      <c r="B2" s="731"/>
    </row>
    <row r="3" spans="1:13" ht="15.75" thickBot="1">
      <c r="A3" s="734"/>
      <c r="B3" s="731"/>
    </row>
    <row r="4" spans="1:13">
      <c r="A4" s="735"/>
      <c r="B4" s="736"/>
      <c r="D4" s="735"/>
      <c r="E4" s="736"/>
      <c r="G4" s="735"/>
      <c r="H4" s="736"/>
      <c r="J4" s="735"/>
      <c r="K4" s="736"/>
    </row>
    <row r="5" spans="1:13">
      <c r="A5" s="737" t="s">
        <v>23</v>
      </c>
      <c r="B5" s="738" t="s">
        <v>427</v>
      </c>
      <c r="D5" s="737" t="s">
        <v>23</v>
      </c>
      <c r="E5" s="738" t="s">
        <v>427</v>
      </c>
      <c r="G5" s="737" t="s">
        <v>23</v>
      </c>
      <c r="H5" s="738" t="s">
        <v>427</v>
      </c>
      <c r="J5" s="737" t="s">
        <v>25</v>
      </c>
      <c r="K5" s="738" t="s">
        <v>427</v>
      </c>
    </row>
    <row r="6" spans="1:13">
      <c r="A6" s="373" t="s">
        <v>428</v>
      </c>
      <c r="B6" s="739">
        <v>883841.5</v>
      </c>
      <c r="C6" s="374"/>
      <c r="D6" s="373" t="s">
        <v>429</v>
      </c>
      <c r="E6" s="739">
        <v>998900.7</v>
      </c>
      <c r="F6" s="374"/>
      <c r="G6" s="373" t="s">
        <v>430</v>
      </c>
      <c r="H6" s="739">
        <v>666503.38</v>
      </c>
      <c r="I6" s="374"/>
      <c r="J6" s="373" t="s">
        <v>435</v>
      </c>
      <c r="K6" s="739">
        <v>628694.63</v>
      </c>
      <c r="L6" s="374"/>
      <c r="M6" s="740"/>
    </row>
    <row r="7" spans="1:13">
      <c r="A7" s="373" t="s">
        <v>432</v>
      </c>
      <c r="B7" s="374">
        <v>3981308.18</v>
      </c>
      <c r="C7" s="374"/>
      <c r="D7" s="373" t="s">
        <v>433</v>
      </c>
      <c r="E7" s="374">
        <v>4280047.83</v>
      </c>
      <c r="F7" s="374"/>
      <c r="G7" s="373" t="s">
        <v>434</v>
      </c>
      <c r="H7" s="374">
        <v>1025443.46</v>
      </c>
      <c r="I7" s="374"/>
      <c r="J7" s="373" t="s">
        <v>439</v>
      </c>
      <c r="K7" s="374">
        <v>781433.1</v>
      </c>
      <c r="L7" s="374"/>
      <c r="M7" s="740"/>
    </row>
    <row r="8" spans="1:13">
      <c r="A8" s="373" t="s">
        <v>436</v>
      </c>
      <c r="B8" s="374">
        <v>356019.26</v>
      </c>
      <c r="C8" s="374"/>
      <c r="D8" s="373" t="s">
        <v>437</v>
      </c>
      <c r="E8" s="374">
        <v>11303571.84</v>
      </c>
      <c r="F8" s="374"/>
      <c r="G8" s="373" t="s">
        <v>438</v>
      </c>
      <c r="H8" s="374">
        <v>505984.44</v>
      </c>
      <c r="I8" s="374"/>
      <c r="J8" s="373" t="s">
        <v>443</v>
      </c>
      <c r="K8" s="374">
        <v>10014409.77</v>
      </c>
      <c r="L8" s="374"/>
      <c r="M8" s="740"/>
    </row>
    <row r="9" spans="1:13">
      <c r="A9" s="373" t="s">
        <v>440</v>
      </c>
      <c r="B9" s="374">
        <v>218284.19</v>
      </c>
      <c r="C9" s="374"/>
      <c r="D9" s="373" t="s">
        <v>441</v>
      </c>
      <c r="E9" s="374">
        <v>1996103.62</v>
      </c>
      <c r="F9" s="374"/>
      <c r="G9" s="373" t="s">
        <v>442</v>
      </c>
      <c r="H9" s="374">
        <v>478999.25</v>
      </c>
      <c r="I9" s="374"/>
      <c r="J9" s="373" t="s">
        <v>447</v>
      </c>
      <c r="K9" s="374">
        <v>18823792.600000001</v>
      </c>
      <c r="L9" s="374"/>
      <c r="M9" s="740"/>
    </row>
    <row r="10" spans="1:13">
      <c r="A10" s="373" t="s">
        <v>444</v>
      </c>
      <c r="B10" s="374">
        <v>1088122.26</v>
      </c>
      <c r="C10" s="374"/>
      <c r="D10" s="373" t="s">
        <v>445</v>
      </c>
      <c r="E10" s="374">
        <v>64876.63</v>
      </c>
      <c r="F10" s="374"/>
      <c r="G10" s="373" t="s">
        <v>446</v>
      </c>
      <c r="H10" s="374">
        <v>4051335.81</v>
      </c>
      <c r="I10" s="374"/>
      <c r="J10" s="373" t="s">
        <v>451</v>
      </c>
      <c r="K10" s="374">
        <v>181479</v>
      </c>
      <c r="L10" s="374"/>
      <c r="M10" s="740"/>
    </row>
    <row r="11" spans="1:13">
      <c r="A11" s="373"/>
      <c r="B11" s="374"/>
      <c r="C11" s="374"/>
      <c r="D11" s="373"/>
      <c r="E11" s="374"/>
      <c r="F11" s="374"/>
      <c r="G11" s="373"/>
      <c r="H11" s="374"/>
      <c r="I11" s="374"/>
      <c r="J11" s="373"/>
      <c r="K11" s="374"/>
      <c r="L11" s="374"/>
      <c r="M11" s="740"/>
    </row>
    <row r="12" spans="1:13">
      <c r="A12" s="373" t="s">
        <v>448</v>
      </c>
      <c r="B12" s="374">
        <v>484308.53</v>
      </c>
      <c r="C12" s="374"/>
      <c r="D12" s="373" t="s">
        <v>943</v>
      </c>
      <c r="E12" s="374">
        <v>1145376.7</v>
      </c>
      <c r="F12" s="374"/>
      <c r="G12" s="373" t="s">
        <v>450</v>
      </c>
      <c r="H12" s="374">
        <v>4981241.29</v>
      </c>
      <c r="I12" s="374"/>
      <c r="J12" s="373" t="s">
        <v>455</v>
      </c>
      <c r="K12" s="374">
        <v>1580790.35</v>
      </c>
      <c r="L12" s="374"/>
      <c r="M12" s="740"/>
    </row>
    <row r="13" spans="1:13">
      <c r="A13" s="373" t="s">
        <v>452</v>
      </c>
      <c r="B13" s="374">
        <v>6460605.2699999996</v>
      </c>
      <c r="C13" s="374"/>
      <c r="D13" s="373" t="s">
        <v>453</v>
      </c>
      <c r="E13" s="374">
        <v>1465461.33</v>
      </c>
      <c r="F13" s="374"/>
      <c r="G13" s="373" t="s">
        <v>454</v>
      </c>
      <c r="H13" s="374">
        <v>44175.51</v>
      </c>
      <c r="I13" s="374"/>
      <c r="J13" s="373" t="s">
        <v>459</v>
      </c>
      <c r="K13" s="374">
        <v>354501.33</v>
      </c>
      <c r="L13" s="374"/>
      <c r="M13" s="740"/>
    </row>
    <row r="14" spans="1:13">
      <c r="A14" s="373" t="s">
        <v>456</v>
      </c>
      <c r="B14" s="374">
        <v>2148906.85</v>
      </c>
      <c r="C14" s="374"/>
      <c r="D14" s="373" t="s">
        <v>944</v>
      </c>
      <c r="E14" s="374">
        <v>150961.54999999999</v>
      </c>
      <c r="F14" s="374"/>
      <c r="G14" s="373" t="s">
        <v>458</v>
      </c>
      <c r="H14" s="374">
        <v>150680.95999999999</v>
      </c>
      <c r="I14" s="374"/>
      <c r="J14" s="373" t="s">
        <v>463</v>
      </c>
      <c r="K14" s="374">
        <v>7136752.3099999996</v>
      </c>
      <c r="L14" s="374"/>
      <c r="M14" s="740"/>
    </row>
    <row r="15" spans="1:13">
      <c r="A15" s="373" t="s">
        <v>460</v>
      </c>
      <c r="B15" s="374">
        <v>99228.59</v>
      </c>
      <c r="C15" s="374"/>
      <c r="D15" s="373" t="s">
        <v>461</v>
      </c>
      <c r="E15" s="374">
        <v>332638.36</v>
      </c>
      <c r="F15" s="374"/>
      <c r="G15" s="373" t="s">
        <v>462</v>
      </c>
      <c r="H15" s="374">
        <v>517325.97</v>
      </c>
      <c r="I15" s="374"/>
      <c r="J15" s="373" t="s">
        <v>467</v>
      </c>
      <c r="K15" s="374">
        <v>641446.22</v>
      </c>
      <c r="L15" s="374"/>
      <c r="M15" s="740"/>
    </row>
    <row r="16" spans="1:13">
      <c r="A16" s="741" t="s">
        <v>940</v>
      </c>
      <c r="B16" s="374">
        <v>1646321.68</v>
      </c>
      <c r="C16" s="374"/>
      <c r="D16" s="373" t="s">
        <v>465</v>
      </c>
      <c r="E16" s="374">
        <v>308131.62</v>
      </c>
      <c r="F16" s="374"/>
      <c r="G16" s="373" t="s">
        <v>466</v>
      </c>
      <c r="H16" s="374">
        <v>765663.6</v>
      </c>
      <c r="I16" s="374"/>
      <c r="J16" s="373" t="s">
        <v>879</v>
      </c>
      <c r="K16" s="374">
        <v>17633513.77</v>
      </c>
      <c r="L16" s="374"/>
      <c r="M16" s="740"/>
    </row>
    <row r="17" spans="1:13">
      <c r="B17" s="374"/>
      <c r="C17" s="374"/>
      <c r="D17" s="373"/>
      <c r="E17" s="374"/>
      <c r="F17" s="374"/>
      <c r="I17" s="374"/>
      <c r="J17" s="373"/>
      <c r="K17" s="374"/>
      <c r="L17" s="374"/>
      <c r="M17" s="740"/>
    </row>
    <row r="18" spans="1:13">
      <c r="A18" s="373" t="s">
        <v>468</v>
      </c>
      <c r="B18" s="374">
        <v>89836.62</v>
      </c>
      <c r="C18" s="374"/>
      <c r="D18" s="373" t="s">
        <v>469</v>
      </c>
      <c r="E18" s="374">
        <v>284736.33</v>
      </c>
      <c r="F18" s="374"/>
      <c r="G18" s="373" t="s">
        <v>470</v>
      </c>
      <c r="H18" s="374">
        <v>1389494.97</v>
      </c>
      <c r="I18" s="374"/>
      <c r="J18" s="373" t="s">
        <v>880</v>
      </c>
      <c r="K18" s="374">
        <v>5977253.5599999996</v>
      </c>
      <c r="L18" s="374"/>
      <c r="M18" s="740"/>
    </row>
    <row r="19" spans="1:13">
      <c r="A19" s="373" t="s">
        <v>472</v>
      </c>
      <c r="B19" s="374">
        <v>615036.56999999995</v>
      </c>
      <c r="C19" s="374"/>
      <c r="D19" s="373" t="s">
        <v>473</v>
      </c>
      <c r="E19" s="374">
        <v>361886.07</v>
      </c>
      <c r="F19" s="374"/>
      <c r="G19" s="373" t="s">
        <v>474</v>
      </c>
      <c r="H19" s="374">
        <v>547088.02</v>
      </c>
      <c r="I19" s="374"/>
      <c r="J19" s="373" t="s">
        <v>479</v>
      </c>
      <c r="K19" s="374">
        <v>918679.05</v>
      </c>
      <c r="L19" s="374"/>
      <c r="M19" s="740"/>
    </row>
    <row r="20" spans="1:13">
      <c r="A20" s="373" t="s">
        <v>476</v>
      </c>
      <c r="B20" s="374">
        <v>359936.51</v>
      </c>
      <c r="C20" s="374"/>
      <c r="D20" s="373" t="s">
        <v>477</v>
      </c>
      <c r="E20" s="374">
        <v>9998553.8599999994</v>
      </c>
      <c r="F20" s="374"/>
      <c r="G20" s="373" t="s">
        <v>478</v>
      </c>
      <c r="H20" s="374">
        <v>863179.95</v>
      </c>
      <c r="I20" s="374"/>
      <c r="J20" s="373" t="s">
        <v>483</v>
      </c>
      <c r="K20" s="374">
        <v>1201976.49</v>
      </c>
      <c r="L20" s="374"/>
      <c r="M20" s="740"/>
    </row>
    <row r="21" spans="1:13">
      <c r="A21" s="373" t="s">
        <v>480</v>
      </c>
      <c r="B21" s="374">
        <v>725941.21</v>
      </c>
      <c r="C21" s="374"/>
      <c r="D21" s="373" t="s">
        <v>481</v>
      </c>
      <c r="E21" s="374">
        <v>298833.15999999997</v>
      </c>
      <c r="F21" s="374"/>
      <c r="G21" s="373" t="s">
        <v>482</v>
      </c>
      <c r="H21" s="374">
        <v>655586.25</v>
      </c>
      <c r="I21" s="374"/>
      <c r="J21" s="373" t="s">
        <v>487</v>
      </c>
      <c r="K21" s="374">
        <v>3011201.95</v>
      </c>
      <c r="L21" s="374"/>
      <c r="M21" s="740"/>
    </row>
    <row r="22" spans="1:13">
      <c r="A22" s="373" t="s">
        <v>484</v>
      </c>
      <c r="B22" s="374">
        <v>364026.37</v>
      </c>
      <c r="C22" s="374"/>
      <c r="D22" s="373" t="s">
        <v>485</v>
      </c>
      <c r="E22" s="374">
        <v>177403.53</v>
      </c>
      <c r="F22" s="374"/>
      <c r="G22" s="373" t="s">
        <v>486</v>
      </c>
      <c r="H22" s="374">
        <v>1130528.06</v>
      </c>
      <c r="I22" s="374"/>
      <c r="J22" s="373"/>
      <c r="K22" s="374"/>
      <c r="L22" s="374"/>
      <c r="M22" s="740"/>
    </row>
    <row r="23" spans="1:13">
      <c r="B23" s="374"/>
      <c r="C23" s="374"/>
      <c r="D23" s="373"/>
      <c r="E23" s="374"/>
      <c r="F23" s="374"/>
      <c r="G23" s="742" t="s">
        <v>24</v>
      </c>
      <c r="H23" s="743">
        <f>SUM(B6:B52,E6:E52,H6:H22)</f>
        <v>202941905.90000001</v>
      </c>
      <c r="J23" s="373" t="s">
        <v>28</v>
      </c>
      <c r="K23" s="374">
        <v>22453153.390000001</v>
      </c>
      <c r="L23" s="374"/>
      <c r="M23" s="740"/>
    </row>
    <row r="24" spans="1:13">
      <c r="A24" s="373" t="s">
        <v>488</v>
      </c>
      <c r="B24" s="374">
        <v>1196972.97</v>
      </c>
      <c r="C24" s="374"/>
      <c r="D24" s="373" t="s">
        <v>489</v>
      </c>
      <c r="E24" s="374">
        <v>499322.66</v>
      </c>
      <c r="F24" s="374"/>
      <c r="G24" s="744"/>
      <c r="H24" s="745"/>
      <c r="J24" s="373" t="s">
        <v>492</v>
      </c>
      <c r="K24" s="374">
        <v>1115499.52</v>
      </c>
      <c r="L24" s="374"/>
      <c r="M24" s="740"/>
    </row>
    <row r="25" spans="1:13">
      <c r="A25" s="373" t="s">
        <v>490</v>
      </c>
      <c r="B25" s="374">
        <v>674499.62</v>
      </c>
      <c r="C25" s="374"/>
      <c r="D25" s="373" t="s">
        <v>491</v>
      </c>
      <c r="E25" s="374">
        <v>385587.18</v>
      </c>
      <c r="F25" s="374"/>
      <c r="G25" s="744"/>
      <c r="H25" s="745"/>
      <c r="J25" s="373" t="s">
        <v>495</v>
      </c>
      <c r="K25" s="374">
        <v>617921.39</v>
      </c>
      <c r="L25" s="374"/>
      <c r="M25" s="740"/>
    </row>
    <row r="26" spans="1:13">
      <c r="A26" s="373" t="s">
        <v>493</v>
      </c>
      <c r="B26" s="374">
        <v>869514.37</v>
      </c>
      <c r="C26" s="374"/>
      <c r="D26" s="373" t="s">
        <v>494</v>
      </c>
      <c r="E26" s="374">
        <v>495883.88</v>
      </c>
      <c r="F26" s="374"/>
      <c r="G26" s="744"/>
      <c r="H26" s="745"/>
      <c r="J26" s="373" t="s">
        <v>498</v>
      </c>
      <c r="K26" s="374">
        <v>1836930.08</v>
      </c>
      <c r="L26" s="374"/>
      <c r="M26" s="740"/>
    </row>
    <row r="27" spans="1:13" ht="13.5" thickBot="1">
      <c r="A27" s="373" t="s">
        <v>496</v>
      </c>
      <c r="B27" s="374">
        <v>132954.63</v>
      </c>
      <c r="C27" s="374"/>
      <c r="D27" s="373" t="s">
        <v>497</v>
      </c>
      <c r="E27" s="374">
        <v>377421.86</v>
      </c>
      <c r="F27" s="374"/>
      <c r="J27" s="373"/>
      <c r="K27" s="374"/>
      <c r="L27" s="374"/>
      <c r="M27" s="740"/>
    </row>
    <row r="28" spans="1:13">
      <c r="A28" s="373" t="s">
        <v>499</v>
      </c>
      <c r="B28" s="374">
        <v>110437.01</v>
      </c>
      <c r="C28" s="374"/>
      <c r="D28" s="373" t="s">
        <v>500</v>
      </c>
      <c r="E28" s="374">
        <v>875435.12</v>
      </c>
      <c r="F28" s="374"/>
      <c r="G28" s="735"/>
      <c r="H28" s="736"/>
      <c r="J28" s="742" t="s">
        <v>29</v>
      </c>
      <c r="K28" s="743">
        <f>SUM(K6:K27,H30:H52)</f>
        <v>142388868.99999997</v>
      </c>
      <c r="M28" s="740"/>
    </row>
    <row r="29" spans="1:13">
      <c r="B29" s="374"/>
      <c r="C29" s="374"/>
      <c r="D29" s="373"/>
      <c r="E29" s="374"/>
      <c r="F29" s="374"/>
      <c r="G29" s="737" t="s">
        <v>25</v>
      </c>
      <c r="H29" s="738" t="s">
        <v>427</v>
      </c>
      <c r="M29" s="740"/>
    </row>
    <row r="30" spans="1:13">
      <c r="A30" s="373" t="s">
        <v>501</v>
      </c>
      <c r="B30" s="374">
        <v>12516210</v>
      </c>
      <c r="C30" s="374"/>
      <c r="D30" s="373" t="s">
        <v>502</v>
      </c>
      <c r="E30" s="374">
        <v>407288.22</v>
      </c>
      <c r="F30" s="374"/>
      <c r="G30" s="373" t="s">
        <v>503</v>
      </c>
      <c r="H30" s="739">
        <v>9291065.5700000003</v>
      </c>
      <c r="I30" s="374"/>
      <c r="M30" s="740"/>
    </row>
    <row r="31" spans="1:13">
      <c r="A31" s="373" t="s">
        <v>504</v>
      </c>
      <c r="B31" s="374">
        <v>369159.33</v>
      </c>
      <c r="C31" s="374"/>
      <c r="D31" s="373" t="s">
        <v>505</v>
      </c>
      <c r="E31" s="374">
        <v>512498.71</v>
      </c>
      <c r="F31" s="374"/>
      <c r="G31" s="373" t="s">
        <v>508</v>
      </c>
      <c r="H31" s="374">
        <v>521178.43</v>
      </c>
      <c r="I31" s="374"/>
      <c r="M31" s="740"/>
    </row>
    <row r="32" spans="1:13">
      <c r="A32" s="373" t="s">
        <v>506</v>
      </c>
      <c r="B32" s="374">
        <v>99228.58</v>
      </c>
      <c r="C32" s="374"/>
      <c r="D32" s="373" t="s">
        <v>507</v>
      </c>
      <c r="E32" s="374">
        <v>436622.28</v>
      </c>
      <c r="F32" s="374"/>
      <c r="G32" s="373" t="s">
        <v>511</v>
      </c>
      <c r="H32" s="374">
        <v>270966.75</v>
      </c>
      <c r="I32" s="374"/>
      <c r="M32" s="740"/>
    </row>
    <row r="33" spans="1:13">
      <c r="A33" s="373" t="s">
        <v>509</v>
      </c>
      <c r="B33" s="374">
        <v>1749078.95</v>
      </c>
      <c r="C33" s="374"/>
      <c r="D33" s="373" t="s">
        <v>510</v>
      </c>
      <c r="E33" s="374">
        <v>328735.56</v>
      </c>
      <c r="F33" s="374"/>
      <c r="G33" s="373" t="s">
        <v>514</v>
      </c>
      <c r="H33" s="374">
        <v>2752767.39</v>
      </c>
      <c r="I33" s="374"/>
      <c r="M33" s="740"/>
    </row>
    <row r="34" spans="1:13">
      <c r="A34" s="373" t="s">
        <v>512</v>
      </c>
      <c r="B34" s="374">
        <v>328962.19</v>
      </c>
      <c r="C34" s="374"/>
      <c r="D34" s="373" t="s">
        <v>513</v>
      </c>
      <c r="E34" s="374">
        <v>298592.19</v>
      </c>
      <c r="F34" s="374"/>
      <c r="G34" s="373" t="s">
        <v>517</v>
      </c>
      <c r="H34" s="374">
        <v>10224154.439999999</v>
      </c>
      <c r="I34" s="374"/>
      <c r="M34" s="740"/>
    </row>
    <row r="35" spans="1:13">
      <c r="B35" s="374"/>
      <c r="C35" s="374"/>
      <c r="D35" s="373"/>
      <c r="E35" s="374"/>
      <c r="F35" s="374"/>
      <c r="G35" s="373"/>
      <c r="H35" s="374"/>
      <c r="I35" s="374"/>
      <c r="M35" s="740"/>
    </row>
    <row r="36" spans="1:13">
      <c r="A36" s="373" t="s">
        <v>515</v>
      </c>
      <c r="B36" s="374">
        <v>424176.45</v>
      </c>
      <c r="C36" s="374"/>
      <c r="D36" s="373" t="s">
        <v>516</v>
      </c>
      <c r="E36" s="374">
        <v>1230749.3899999999</v>
      </c>
      <c r="F36" s="374"/>
      <c r="G36" s="373" t="s">
        <v>520</v>
      </c>
      <c r="H36" s="374">
        <v>598223.93000000005</v>
      </c>
      <c r="I36" s="374"/>
      <c r="M36" s="740"/>
    </row>
    <row r="37" spans="1:13">
      <c r="A37" s="373" t="s">
        <v>518</v>
      </c>
      <c r="B37" s="374">
        <v>792601.98</v>
      </c>
      <c r="C37" s="374"/>
      <c r="D37" s="373" t="s">
        <v>519</v>
      </c>
      <c r="E37" s="374">
        <v>420737.63</v>
      </c>
      <c r="F37" s="374"/>
      <c r="G37" s="373" t="s">
        <v>523</v>
      </c>
      <c r="H37" s="374">
        <v>266941.61</v>
      </c>
      <c r="I37" s="374"/>
      <c r="M37" s="740"/>
    </row>
    <row r="38" spans="1:13">
      <c r="A38" s="373" t="s">
        <v>521</v>
      </c>
      <c r="B38" s="374">
        <v>302710.82</v>
      </c>
      <c r="C38" s="374"/>
      <c r="D38" s="373" t="s">
        <v>522</v>
      </c>
      <c r="E38" s="374">
        <v>420090.15</v>
      </c>
      <c r="F38" s="374"/>
      <c r="G38" s="373" t="s">
        <v>526</v>
      </c>
      <c r="H38" s="374">
        <v>2767702.38</v>
      </c>
      <c r="I38" s="374"/>
      <c r="M38" s="740"/>
    </row>
    <row r="39" spans="1:13">
      <c r="A39" s="373" t="s">
        <v>941</v>
      </c>
      <c r="B39" s="374">
        <v>67964360.25</v>
      </c>
      <c r="C39" s="374"/>
      <c r="D39" s="373" t="s">
        <v>525</v>
      </c>
      <c r="E39" s="374">
        <v>1952032.43</v>
      </c>
      <c r="F39" s="374"/>
      <c r="G39" s="373" t="s">
        <v>529</v>
      </c>
      <c r="H39" s="374">
        <v>229413.47</v>
      </c>
      <c r="I39" s="374"/>
      <c r="M39" s="740"/>
    </row>
    <row r="40" spans="1:13">
      <c r="A40" s="373" t="s">
        <v>527</v>
      </c>
      <c r="B40" s="374">
        <v>2488739.38</v>
      </c>
      <c r="C40" s="374"/>
      <c r="D40" s="373" t="s">
        <v>528</v>
      </c>
      <c r="E40" s="374">
        <v>740289.92</v>
      </c>
      <c r="F40" s="374"/>
      <c r="G40" s="373" t="s">
        <v>203</v>
      </c>
      <c r="H40" s="374">
        <v>1953910.08</v>
      </c>
      <c r="I40" s="374"/>
      <c r="M40" s="740"/>
    </row>
    <row r="41" spans="1:13">
      <c r="C41" s="374"/>
      <c r="D41" s="373"/>
      <c r="E41" s="374"/>
      <c r="F41" s="374"/>
      <c r="G41" s="373"/>
      <c r="H41" s="374"/>
      <c r="I41" s="374"/>
      <c r="M41" s="740"/>
    </row>
    <row r="42" spans="1:13">
      <c r="A42" s="373" t="s">
        <v>530</v>
      </c>
      <c r="B42" s="374">
        <v>533264.55000000005</v>
      </c>
      <c r="C42" s="374"/>
      <c r="D42" s="373" t="s">
        <v>531</v>
      </c>
      <c r="E42" s="374">
        <v>267639.48</v>
      </c>
      <c r="F42" s="374"/>
      <c r="G42" s="373" t="s">
        <v>534</v>
      </c>
      <c r="H42" s="374">
        <v>739146.02</v>
      </c>
      <c r="I42" s="374"/>
      <c r="M42" s="740"/>
    </row>
    <row r="43" spans="1:13">
      <c r="A43" s="373" t="s">
        <v>532</v>
      </c>
      <c r="B43" s="374">
        <v>720275.85</v>
      </c>
      <c r="C43" s="374"/>
      <c r="D43" s="373" t="s">
        <v>533</v>
      </c>
      <c r="E43" s="374">
        <v>1095560.99</v>
      </c>
      <c r="F43" s="374"/>
      <c r="G43" s="373" t="s">
        <v>878</v>
      </c>
      <c r="H43" s="374">
        <v>477535.26</v>
      </c>
      <c r="I43" s="374"/>
      <c r="M43" s="740"/>
    </row>
    <row r="44" spans="1:13">
      <c r="A44" s="373" t="s">
        <v>942</v>
      </c>
      <c r="B44" s="374">
        <v>1908439.61</v>
      </c>
      <c r="C44" s="374"/>
      <c r="D44" s="373" t="s">
        <v>536</v>
      </c>
      <c r="E44" s="374">
        <v>16653562.34</v>
      </c>
      <c r="F44" s="374"/>
      <c r="G44" s="373" t="s">
        <v>539</v>
      </c>
      <c r="H44" s="374">
        <v>1530096.95</v>
      </c>
      <c r="I44" s="374"/>
      <c r="M44" s="740"/>
    </row>
    <row r="45" spans="1:13">
      <c r="A45" s="373" t="s">
        <v>537</v>
      </c>
      <c r="B45" s="374">
        <v>1160782.94</v>
      </c>
      <c r="C45" s="374"/>
      <c r="D45" s="373" t="s">
        <v>538</v>
      </c>
      <c r="E45" s="374">
        <v>708150.14</v>
      </c>
      <c r="F45" s="374"/>
      <c r="G45" s="373" t="s">
        <v>542</v>
      </c>
      <c r="H45" s="374">
        <v>200831.21</v>
      </c>
      <c r="I45" s="374"/>
      <c r="M45" s="740"/>
    </row>
    <row r="46" spans="1:13">
      <c r="A46" s="373" t="s">
        <v>540</v>
      </c>
      <c r="B46" s="374">
        <v>217517.97</v>
      </c>
      <c r="C46" s="374"/>
      <c r="D46" s="373" t="s">
        <v>541</v>
      </c>
      <c r="E46" s="374">
        <v>298182.09000000003</v>
      </c>
      <c r="F46" s="374"/>
      <c r="G46" s="373" t="s">
        <v>544</v>
      </c>
      <c r="H46" s="374">
        <v>7865010.0700000003</v>
      </c>
      <c r="I46" s="374"/>
      <c r="M46" s="740"/>
    </row>
    <row r="47" spans="1:13">
      <c r="A47" s="373"/>
      <c r="C47" s="374"/>
      <c r="D47" s="373"/>
      <c r="E47" s="374"/>
      <c r="F47" s="374"/>
      <c r="G47" s="373"/>
      <c r="H47" s="374"/>
      <c r="I47" s="374"/>
      <c r="M47" s="740"/>
    </row>
    <row r="48" spans="1:13">
      <c r="A48" s="373" t="s">
        <v>543</v>
      </c>
      <c r="B48" s="374">
        <v>1313830.81</v>
      </c>
      <c r="C48" s="374"/>
      <c r="D48" s="373" t="s">
        <v>945</v>
      </c>
      <c r="E48" s="374">
        <v>264344.53999999998</v>
      </c>
      <c r="F48" s="374"/>
      <c r="G48" s="373" t="s">
        <v>546</v>
      </c>
      <c r="H48" s="374">
        <v>1391012.93</v>
      </c>
      <c r="I48" s="374"/>
      <c r="M48" s="740"/>
    </row>
    <row r="49" spans="1:14">
      <c r="A49" s="373" t="s">
        <v>545</v>
      </c>
      <c r="B49" s="374">
        <v>735124.53</v>
      </c>
      <c r="C49" s="374"/>
      <c r="D49" s="373" t="s">
        <v>946</v>
      </c>
      <c r="E49" s="374">
        <v>3387332.41</v>
      </c>
      <c r="F49" s="374"/>
      <c r="G49" s="373" t="s">
        <v>549</v>
      </c>
      <c r="H49" s="374">
        <v>725034.76</v>
      </c>
      <c r="I49" s="374"/>
      <c r="M49" s="740"/>
    </row>
    <row r="50" spans="1:14">
      <c r="A50" s="373" t="s">
        <v>547</v>
      </c>
      <c r="B50" s="374">
        <v>327232.02</v>
      </c>
      <c r="C50" s="374"/>
      <c r="D50" s="373" t="s">
        <v>548</v>
      </c>
      <c r="E50" s="374">
        <v>801727.73</v>
      </c>
      <c r="F50" s="374"/>
      <c r="G50" s="373" t="s">
        <v>552</v>
      </c>
      <c r="H50" s="374">
        <v>276376.71999999997</v>
      </c>
      <c r="I50" s="374"/>
      <c r="M50" s="740"/>
    </row>
    <row r="51" spans="1:14">
      <c r="A51" s="373" t="s">
        <v>550</v>
      </c>
      <c r="B51" s="374">
        <v>423539.73</v>
      </c>
      <c r="C51" s="374"/>
      <c r="D51" s="373" t="s">
        <v>551</v>
      </c>
      <c r="E51" s="374">
        <v>1369556.44</v>
      </c>
      <c r="F51" s="374"/>
      <c r="G51" s="373" t="s">
        <v>555</v>
      </c>
      <c r="H51" s="374">
        <v>2916534.45</v>
      </c>
      <c r="I51" s="374"/>
      <c r="M51" s="740"/>
    </row>
    <row r="52" spans="1:14">
      <c r="A52" s="373" t="s">
        <v>553</v>
      </c>
      <c r="B52" s="374">
        <v>152357.18</v>
      </c>
      <c r="C52" s="374"/>
      <c r="D52" s="373" t="s">
        <v>554</v>
      </c>
      <c r="E52" s="374">
        <v>740153.2</v>
      </c>
      <c r="F52" s="374"/>
      <c r="G52" s="373" t="s">
        <v>431</v>
      </c>
      <c r="H52" s="374">
        <v>2481538.0699999998</v>
      </c>
      <c r="I52" s="374"/>
      <c r="M52" s="740"/>
    </row>
    <row r="53" spans="1:14" ht="18.75">
      <c r="A53" s="730" t="s">
        <v>556</v>
      </c>
      <c r="B53" s="731"/>
    </row>
    <row r="54" spans="1:14" ht="16.5">
      <c r="A54" s="733" t="str">
        <f>A2</f>
        <v>Communications Sales Tax Distributions, Fiscal Year 2019</v>
      </c>
      <c r="B54" s="731"/>
      <c r="D54" s="373"/>
      <c r="E54" s="746"/>
    </row>
    <row r="55" spans="1:14" ht="13.5" thickBot="1">
      <c r="D55" s="373"/>
      <c r="E55" s="746"/>
    </row>
    <row r="56" spans="1:14">
      <c r="A56" s="735"/>
      <c r="B56" s="736"/>
      <c r="D56" s="735"/>
      <c r="E56" s="736"/>
      <c r="G56" s="735"/>
      <c r="H56" s="736"/>
      <c r="J56" s="735"/>
      <c r="K56" s="736"/>
    </row>
    <row r="57" spans="1:14">
      <c r="A57" s="737" t="s">
        <v>557</v>
      </c>
      <c r="B57" s="738" t="s">
        <v>427</v>
      </c>
      <c r="D57" s="737" t="s">
        <v>557</v>
      </c>
      <c r="E57" s="738" t="s">
        <v>427</v>
      </c>
      <c r="G57" s="737" t="s">
        <v>557</v>
      </c>
      <c r="H57" s="738" t="s">
        <v>427</v>
      </c>
      <c r="J57" s="737" t="s">
        <v>557</v>
      </c>
      <c r="K57" s="738" t="s">
        <v>427</v>
      </c>
    </row>
    <row r="58" spans="1:14">
      <c r="A58" s="747" t="s">
        <v>558</v>
      </c>
      <c r="B58" s="739">
        <v>104134.96</v>
      </c>
      <c r="C58" s="374"/>
      <c r="D58" s="373" t="s">
        <v>694</v>
      </c>
      <c r="E58" s="739">
        <v>5111.4399999999996</v>
      </c>
      <c r="F58" s="374"/>
      <c r="G58" s="373" t="s">
        <v>695</v>
      </c>
      <c r="H58" s="739">
        <v>10507.03</v>
      </c>
      <c r="I58" s="374"/>
      <c r="J58" s="373" t="s">
        <v>696</v>
      </c>
      <c r="K58" s="739">
        <v>12010.6</v>
      </c>
      <c r="L58" s="374"/>
      <c r="M58" s="740"/>
      <c r="N58" s="740"/>
    </row>
    <row r="59" spans="1:14">
      <c r="A59" s="373" t="s">
        <v>561</v>
      </c>
      <c r="B59" s="374">
        <v>4622.2</v>
      </c>
      <c r="C59" s="374"/>
      <c r="D59" s="373" t="s">
        <v>697</v>
      </c>
      <c r="E59" s="374">
        <v>36452.639999999999</v>
      </c>
      <c r="F59" s="374"/>
      <c r="G59" s="373" t="s">
        <v>698</v>
      </c>
      <c r="H59" s="374">
        <v>44510.04</v>
      </c>
      <c r="I59" s="374"/>
      <c r="J59" s="373" t="s">
        <v>699</v>
      </c>
      <c r="K59" s="374">
        <v>34305.199999999997</v>
      </c>
      <c r="L59" s="374"/>
      <c r="M59" s="740"/>
      <c r="N59" s="740"/>
    </row>
    <row r="60" spans="1:14">
      <c r="A60" s="373" t="s">
        <v>565</v>
      </c>
      <c r="B60" s="374">
        <v>10478.25</v>
      </c>
      <c r="C60" s="374"/>
      <c r="D60" s="373" t="s">
        <v>509</v>
      </c>
      <c r="E60" s="374">
        <v>105584.57</v>
      </c>
      <c r="F60" s="374"/>
      <c r="G60" s="373" t="s">
        <v>559</v>
      </c>
      <c r="H60" s="374">
        <v>69617.58</v>
      </c>
      <c r="I60" s="374"/>
      <c r="J60" s="373" t="s">
        <v>560</v>
      </c>
      <c r="K60" s="374">
        <v>1201.4000000000001</v>
      </c>
      <c r="L60" s="374"/>
      <c r="M60" s="740"/>
      <c r="N60" s="740"/>
    </row>
    <row r="61" spans="1:14">
      <c r="A61" s="373" t="s">
        <v>568</v>
      </c>
      <c r="B61" s="374">
        <v>34938.269999999997</v>
      </c>
      <c r="C61" s="374"/>
      <c r="D61" s="373" t="s">
        <v>562</v>
      </c>
      <c r="E61" s="374">
        <v>21366.57</v>
      </c>
      <c r="F61" s="374"/>
      <c r="G61" s="373" t="s">
        <v>563</v>
      </c>
      <c r="H61" s="374">
        <v>1859854.11</v>
      </c>
      <c r="I61" s="374"/>
      <c r="J61" s="373" t="s">
        <v>564</v>
      </c>
      <c r="K61" s="374">
        <v>20726.29</v>
      </c>
      <c r="L61" s="374"/>
      <c r="M61" s="740"/>
      <c r="N61" s="740"/>
    </row>
    <row r="62" spans="1:14">
      <c r="A62" s="373" t="s">
        <v>444</v>
      </c>
      <c r="B62" s="374">
        <v>87926.61</v>
      </c>
      <c r="C62" s="374"/>
      <c r="D62" s="373" t="s">
        <v>566</v>
      </c>
      <c r="E62" s="374">
        <v>21916.85</v>
      </c>
      <c r="F62" s="374"/>
      <c r="G62" s="373" t="s">
        <v>481</v>
      </c>
      <c r="H62" s="374">
        <v>6161.76</v>
      </c>
      <c r="I62" s="374"/>
      <c r="J62" s="373" t="s">
        <v>567</v>
      </c>
      <c r="K62" s="374">
        <v>41384.21</v>
      </c>
      <c r="L62" s="374"/>
      <c r="M62" s="740"/>
      <c r="N62" s="740"/>
    </row>
    <row r="63" spans="1:14">
      <c r="A63" s="373"/>
      <c r="B63" s="374"/>
      <c r="C63" s="374"/>
      <c r="F63" s="374"/>
      <c r="I63" s="374"/>
      <c r="L63" s="374"/>
    </row>
    <row r="64" spans="1:14">
      <c r="A64" s="373" t="s">
        <v>574</v>
      </c>
      <c r="B64" s="374">
        <v>34035.379999999997</v>
      </c>
      <c r="C64" s="374"/>
      <c r="D64" s="373" t="s">
        <v>569</v>
      </c>
      <c r="E64" s="374">
        <v>3352.48</v>
      </c>
      <c r="F64" s="374"/>
      <c r="G64" s="373" t="s">
        <v>570</v>
      </c>
      <c r="H64" s="374">
        <v>11478.23</v>
      </c>
      <c r="I64" s="374"/>
      <c r="J64" s="373" t="s">
        <v>571</v>
      </c>
      <c r="K64" s="374">
        <v>15208.35</v>
      </c>
      <c r="L64" s="374"/>
      <c r="M64" s="740"/>
      <c r="N64" s="740"/>
    </row>
    <row r="65" spans="1:14">
      <c r="A65" s="373" t="s">
        <v>448</v>
      </c>
      <c r="B65" s="374">
        <v>5435.18</v>
      </c>
      <c r="C65" s="374"/>
      <c r="D65" s="373" t="s">
        <v>572</v>
      </c>
      <c r="E65" s="374">
        <v>1215.8599999999999</v>
      </c>
      <c r="F65" s="374"/>
      <c r="G65" s="373" t="s">
        <v>573</v>
      </c>
      <c r="H65" s="374">
        <v>66416.160000000003</v>
      </c>
      <c r="I65" s="374"/>
      <c r="J65" s="373" t="s">
        <v>434</v>
      </c>
      <c r="K65" s="374">
        <v>23945.63</v>
      </c>
      <c r="L65" s="374"/>
      <c r="M65" s="740"/>
      <c r="N65" s="740"/>
    </row>
    <row r="66" spans="1:14">
      <c r="A66" s="373" t="s">
        <v>581</v>
      </c>
      <c r="B66" s="374">
        <v>234733.48</v>
      </c>
      <c r="C66" s="374"/>
      <c r="D66" s="373" t="s">
        <v>575</v>
      </c>
      <c r="E66" s="374">
        <v>79786.460000000006</v>
      </c>
      <c r="F66" s="374"/>
      <c r="G66" s="373" t="s">
        <v>576</v>
      </c>
      <c r="H66" s="374">
        <v>112012.51</v>
      </c>
      <c r="I66" s="374"/>
      <c r="J66" s="373" t="s">
        <v>577</v>
      </c>
      <c r="K66" s="374">
        <v>203496.65</v>
      </c>
      <c r="L66" s="374"/>
      <c r="M66" s="740"/>
      <c r="N66" s="740"/>
    </row>
    <row r="67" spans="1:14">
      <c r="A67" s="741" t="s">
        <v>464</v>
      </c>
      <c r="B67" s="374">
        <v>121174.22</v>
      </c>
      <c r="C67" s="374"/>
      <c r="D67" s="373" t="s">
        <v>578</v>
      </c>
      <c r="E67" s="374">
        <v>160885.79999999999</v>
      </c>
      <c r="F67" s="374"/>
      <c r="G67" s="373" t="s">
        <v>579</v>
      </c>
      <c r="H67" s="374">
        <v>7830.84</v>
      </c>
      <c r="I67" s="374"/>
      <c r="J67" s="373" t="s">
        <v>580</v>
      </c>
      <c r="K67" s="374">
        <v>672269.46</v>
      </c>
      <c r="L67" s="374"/>
      <c r="M67" s="740"/>
      <c r="N67" s="740"/>
    </row>
    <row r="68" spans="1:14">
      <c r="A68" s="373" t="s">
        <v>585</v>
      </c>
      <c r="B68" s="374">
        <v>80282.84</v>
      </c>
      <c r="C68" s="374"/>
      <c r="D68" s="373" t="s">
        <v>582</v>
      </c>
      <c r="E68" s="1253">
        <v>8424.34</v>
      </c>
      <c r="F68" s="374"/>
      <c r="G68" s="373" t="s">
        <v>583</v>
      </c>
      <c r="H68" s="374">
        <v>3528.7</v>
      </c>
      <c r="I68" s="374"/>
      <c r="J68" s="373" t="s">
        <v>584</v>
      </c>
      <c r="K68" s="374">
        <v>152522.66</v>
      </c>
      <c r="L68" s="374"/>
      <c r="M68" s="740"/>
      <c r="N68" s="740"/>
    </row>
    <row r="69" spans="1:14">
      <c r="A69" s="373"/>
      <c r="B69" s="374"/>
      <c r="C69" s="374"/>
      <c r="F69" s="374"/>
      <c r="I69" s="374"/>
      <c r="L69" s="374"/>
    </row>
    <row r="70" spans="1:14">
      <c r="A70" s="373" t="s">
        <v>589</v>
      </c>
      <c r="B70" s="374">
        <v>164385.81</v>
      </c>
      <c r="C70" s="374"/>
      <c r="D70" s="373" t="s">
        <v>586</v>
      </c>
      <c r="E70" s="374">
        <v>45308.58</v>
      </c>
      <c r="F70" s="374"/>
      <c r="G70" s="373" t="s">
        <v>587</v>
      </c>
      <c r="H70" s="374">
        <v>38963.370000000003</v>
      </c>
      <c r="I70" s="374"/>
      <c r="J70" s="373" t="s">
        <v>588</v>
      </c>
      <c r="K70" s="374">
        <v>3226.56</v>
      </c>
      <c r="L70" s="374"/>
      <c r="M70" s="740"/>
      <c r="N70" s="740"/>
    </row>
    <row r="71" spans="1:14">
      <c r="A71" s="373" t="s">
        <v>593</v>
      </c>
      <c r="B71" s="374">
        <v>1061917.68</v>
      </c>
      <c r="C71" s="374"/>
      <c r="D71" s="373" t="s">
        <v>590</v>
      </c>
      <c r="E71" s="374">
        <v>449287.52</v>
      </c>
      <c r="F71" s="374"/>
      <c r="G71" s="373" t="s">
        <v>591</v>
      </c>
      <c r="H71" s="374">
        <v>12327.14</v>
      </c>
      <c r="I71" s="374"/>
      <c r="J71" s="373" t="s">
        <v>592</v>
      </c>
      <c r="K71" s="374">
        <v>14291.16</v>
      </c>
      <c r="L71" s="374"/>
      <c r="M71" s="740"/>
      <c r="N71" s="740"/>
    </row>
    <row r="72" spans="1:14">
      <c r="A72" s="373" t="s">
        <v>596</v>
      </c>
      <c r="B72" s="374">
        <v>15319.88</v>
      </c>
      <c r="C72" s="374"/>
      <c r="D72" s="373" t="s">
        <v>594</v>
      </c>
      <c r="E72" s="374">
        <v>2438.81</v>
      </c>
      <c r="F72" s="374"/>
      <c r="G72" s="373" t="s">
        <v>595</v>
      </c>
      <c r="H72" s="374">
        <v>1546.76</v>
      </c>
      <c r="I72" s="374"/>
      <c r="J72" s="373" t="s">
        <v>883</v>
      </c>
      <c r="K72" s="374">
        <v>23488.89</v>
      </c>
      <c r="L72" s="374"/>
      <c r="M72" s="740"/>
      <c r="N72" s="740"/>
    </row>
    <row r="73" spans="1:14">
      <c r="A73" s="741" t="s">
        <v>881</v>
      </c>
      <c r="B73" s="374">
        <v>4597.08</v>
      </c>
      <c r="C73" s="374"/>
      <c r="D73" s="373" t="s">
        <v>530</v>
      </c>
      <c r="E73" s="374">
        <v>399.24</v>
      </c>
      <c r="F73" s="374"/>
      <c r="G73" s="373" t="s">
        <v>597</v>
      </c>
      <c r="H73" s="374">
        <v>5920.75</v>
      </c>
      <c r="I73" s="374"/>
      <c r="J73" s="373" t="s">
        <v>598</v>
      </c>
      <c r="K73" s="374">
        <v>71621.08</v>
      </c>
      <c r="L73" s="374"/>
      <c r="M73" s="740"/>
      <c r="N73" s="740"/>
    </row>
    <row r="74" spans="1:14">
      <c r="A74" s="373" t="s">
        <v>599</v>
      </c>
      <c r="B74" s="374">
        <v>37502.99</v>
      </c>
      <c r="C74" s="374"/>
      <c r="D74" s="373" t="s">
        <v>600</v>
      </c>
      <c r="E74" s="374">
        <v>10981.84</v>
      </c>
      <c r="F74" s="374"/>
      <c r="G74" s="373" t="s">
        <v>601</v>
      </c>
      <c r="H74" s="374">
        <v>11985.39</v>
      </c>
      <c r="I74" s="374"/>
      <c r="J74" s="373" t="s">
        <v>602</v>
      </c>
      <c r="K74" s="374">
        <v>2726.57</v>
      </c>
      <c r="L74" s="374"/>
      <c r="M74" s="740"/>
      <c r="N74" s="740"/>
    </row>
    <row r="75" spans="1:14">
      <c r="A75" s="373"/>
      <c r="B75" s="374"/>
      <c r="C75" s="374"/>
      <c r="F75" s="374"/>
      <c r="I75" s="374"/>
      <c r="L75" s="374"/>
    </row>
    <row r="76" spans="1:14">
      <c r="A76" s="373" t="s">
        <v>603</v>
      </c>
      <c r="B76" s="374">
        <v>2877.66</v>
      </c>
      <c r="C76" s="374"/>
      <c r="D76" s="373" t="s">
        <v>604</v>
      </c>
      <c r="E76" s="374">
        <v>146396.87</v>
      </c>
      <c r="F76" s="374"/>
      <c r="G76" s="373" t="s">
        <v>605</v>
      </c>
      <c r="H76" s="374">
        <v>19276.66</v>
      </c>
      <c r="I76" s="374"/>
      <c r="J76" s="373" t="s">
        <v>606</v>
      </c>
      <c r="K76" s="374">
        <v>54481.07</v>
      </c>
      <c r="L76" s="374"/>
      <c r="M76" s="740"/>
      <c r="N76" s="740"/>
    </row>
    <row r="77" spans="1:14">
      <c r="A77" s="373" t="s">
        <v>607</v>
      </c>
      <c r="B77" s="374">
        <v>35056.959999999999</v>
      </c>
      <c r="C77" s="374"/>
      <c r="D77" s="373" t="s">
        <v>608</v>
      </c>
      <c r="E77" s="374">
        <v>33970.660000000003</v>
      </c>
      <c r="F77" s="374"/>
      <c r="G77" s="373" t="s">
        <v>609</v>
      </c>
      <c r="H77" s="374">
        <v>38208</v>
      </c>
      <c r="I77" s="374"/>
      <c r="J77" s="373" t="s">
        <v>462</v>
      </c>
      <c r="K77" s="374">
        <v>23679.439999999999</v>
      </c>
      <c r="L77" s="374"/>
      <c r="M77" s="740"/>
      <c r="N77" s="740"/>
    </row>
    <row r="78" spans="1:14">
      <c r="A78" s="373" t="s">
        <v>610</v>
      </c>
      <c r="B78" s="374">
        <v>2136.65</v>
      </c>
      <c r="C78" s="374"/>
      <c r="D78" s="373" t="s">
        <v>611</v>
      </c>
      <c r="E78" s="374">
        <v>24974.41</v>
      </c>
      <c r="F78" s="374"/>
      <c r="G78" s="373" t="s">
        <v>612</v>
      </c>
      <c r="H78" s="374">
        <v>1999.97</v>
      </c>
      <c r="I78" s="374"/>
      <c r="J78" s="373" t="s">
        <v>613</v>
      </c>
      <c r="K78" s="374">
        <v>28161.42</v>
      </c>
      <c r="L78" s="374"/>
      <c r="M78" s="740"/>
      <c r="N78" s="740"/>
    </row>
    <row r="79" spans="1:14">
      <c r="A79" s="373" t="s">
        <v>614</v>
      </c>
      <c r="B79" s="374">
        <v>12899.08</v>
      </c>
      <c r="C79" s="374"/>
      <c r="D79" s="373" t="s">
        <v>615</v>
      </c>
      <c r="E79" s="374">
        <v>17996.12</v>
      </c>
      <c r="F79" s="374"/>
      <c r="G79" s="732" t="s">
        <v>616</v>
      </c>
      <c r="H79" s="748">
        <v>44128.75</v>
      </c>
      <c r="I79" s="374"/>
      <c r="J79" s="373" t="s">
        <v>617</v>
      </c>
      <c r="K79" s="374">
        <v>1913.63</v>
      </c>
      <c r="L79" s="374"/>
      <c r="M79" s="740"/>
      <c r="N79" s="740"/>
    </row>
    <row r="80" spans="1:14">
      <c r="A80" s="373" t="s">
        <v>618</v>
      </c>
      <c r="B80" s="374">
        <v>3133.05</v>
      </c>
      <c r="C80" s="374"/>
      <c r="D80" s="373" t="s">
        <v>619</v>
      </c>
      <c r="E80" s="374">
        <v>26183.01</v>
      </c>
      <c r="F80" s="374"/>
      <c r="G80" s="373" t="s">
        <v>620</v>
      </c>
      <c r="H80" s="374">
        <v>1104.32</v>
      </c>
      <c r="I80" s="374"/>
      <c r="J80" s="373" t="s">
        <v>621</v>
      </c>
      <c r="K80" s="374">
        <v>3115.03</v>
      </c>
      <c r="L80" s="374"/>
      <c r="M80" s="740"/>
      <c r="N80" s="740"/>
    </row>
    <row r="81" spans="1:14">
      <c r="B81" s="374"/>
      <c r="C81" s="374"/>
      <c r="F81" s="374"/>
      <c r="I81" s="374"/>
      <c r="L81" s="374"/>
    </row>
    <row r="82" spans="1:14">
      <c r="A82" s="373" t="s">
        <v>622</v>
      </c>
      <c r="B82" s="374">
        <v>78423.14</v>
      </c>
      <c r="C82" s="374"/>
      <c r="D82" s="373" t="s">
        <v>623</v>
      </c>
      <c r="E82" s="374">
        <v>6503.51</v>
      </c>
      <c r="F82" s="374"/>
      <c r="G82" s="373" t="s">
        <v>624</v>
      </c>
      <c r="H82" s="374">
        <v>1327.32</v>
      </c>
      <c r="I82" s="374"/>
      <c r="J82" s="373" t="s">
        <v>625</v>
      </c>
      <c r="K82" s="374">
        <v>44082.03</v>
      </c>
      <c r="L82" s="374"/>
      <c r="M82" s="740"/>
      <c r="N82" s="740"/>
    </row>
    <row r="83" spans="1:14">
      <c r="A83" s="373" t="s">
        <v>882</v>
      </c>
      <c r="B83" s="374">
        <v>8920.7099999999991</v>
      </c>
      <c r="C83" s="374"/>
      <c r="D83" s="373" t="s">
        <v>627</v>
      </c>
      <c r="E83" s="374">
        <v>22593.13</v>
      </c>
      <c r="F83" s="374"/>
      <c r="G83" s="373" t="s">
        <v>628</v>
      </c>
      <c r="H83" s="374">
        <v>39855.46</v>
      </c>
      <c r="I83" s="374"/>
      <c r="J83" s="373" t="s">
        <v>629</v>
      </c>
      <c r="K83" s="374">
        <v>917808.54</v>
      </c>
      <c r="L83" s="374"/>
      <c r="M83" s="740"/>
      <c r="N83" s="740"/>
    </row>
    <row r="84" spans="1:14">
      <c r="A84" s="373" t="s">
        <v>626</v>
      </c>
      <c r="B84" s="374">
        <v>41006.51</v>
      </c>
      <c r="C84" s="374"/>
      <c r="D84" s="373" t="s">
        <v>630</v>
      </c>
      <c r="E84" s="374">
        <v>29751.32</v>
      </c>
      <c r="F84" s="374"/>
      <c r="G84" s="373" t="s">
        <v>631</v>
      </c>
      <c r="H84" s="374">
        <v>84397.87</v>
      </c>
      <c r="I84" s="374"/>
      <c r="J84" s="373" t="s">
        <v>632</v>
      </c>
      <c r="K84" s="374">
        <v>292189.37</v>
      </c>
      <c r="L84" s="374"/>
      <c r="M84" s="740"/>
      <c r="N84" s="740"/>
    </row>
    <row r="85" spans="1:14">
      <c r="A85" s="373" t="s">
        <v>633</v>
      </c>
      <c r="B85" s="374">
        <v>15956.6</v>
      </c>
      <c r="C85" s="374"/>
      <c r="D85" s="373" t="s">
        <v>634</v>
      </c>
      <c r="E85" s="374">
        <v>17024.900000000001</v>
      </c>
      <c r="F85" s="374"/>
      <c r="G85" s="373" t="s">
        <v>635</v>
      </c>
      <c r="H85" s="374">
        <v>3604.27</v>
      </c>
      <c r="I85" s="374"/>
      <c r="J85" s="373" t="s">
        <v>636</v>
      </c>
      <c r="K85" s="374">
        <v>2179.84</v>
      </c>
      <c r="L85" s="374"/>
      <c r="M85" s="740"/>
      <c r="N85" s="740"/>
    </row>
    <row r="86" spans="1:14">
      <c r="A86" s="373" t="s">
        <v>480</v>
      </c>
      <c r="B86" s="374">
        <v>2464</v>
      </c>
      <c r="C86" s="374"/>
      <c r="D86" s="373" t="s">
        <v>429</v>
      </c>
      <c r="E86" s="374">
        <v>87919.39</v>
      </c>
      <c r="F86" s="374"/>
      <c r="G86" s="373" t="s">
        <v>516</v>
      </c>
      <c r="H86" s="374">
        <v>151878.75</v>
      </c>
      <c r="I86" s="374"/>
      <c r="J86" s="373" t="s">
        <v>637</v>
      </c>
      <c r="K86" s="374">
        <v>15258.75</v>
      </c>
      <c r="L86" s="374"/>
      <c r="M86" s="740"/>
      <c r="N86" s="740"/>
    </row>
    <row r="87" spans="1:14">
      <c r="A87" s="373"/>
      <c r="B87" s="374"/>
      <c r="C87" s="374"/>
      <c r="F87" s="374"/>
      <c r="I87" s="374"/>
      <c r="L87" s="374"/>
    </row>
    <row r="88" spans="1:14">
      <c r="A88" s="373" t="s">
        <v>638</v>
      </c>
      <c r="B88" s="374">
        <v>1525.15</v>
      </c>
      <c r="C88" s="374"/>
      <c r="D88" s="373" t="s">
        <v>639</v>
      </c>
      <c r="E88" s="374">
        <v>14150.82</v>
      </c>
      <c r="F88" s="374"/>
      <c r="G88" s="373" t="s">
        <v>640</v>
      </c>
      <c r="H88" s="1253">
        <v>2097.12</v>
      </c>
      <c r="I88" s="1253"/>
      <c r="J88" s="1252" t="s">
        <v>641</v>
      </c>
      <c r="K88" s="1253">
        <v>463096.62</v>
      </c>
      <c r="L88" s="374"/>
      <c r="M88" s="740"/>
      <c r="N88" s="740"/>
    </row>
    <row r="89" spans="1:14">
      <c r="A89" s="373" t="s">
        <v>642</v>
      </c>
      <c r="B89" s="374">
        <v>40524.519999999997</v>
      </c>
      <c r="C89" s="374"/>
      <c r="D89" s="373" t="s">
        <v>643</v>
      </c>
      <c r="E89" s="374">
        <v>108131.3</v>
      </c>
      <c r="F89" s="374"/>
      <c r="G89" s="373" t="s">
        <v>644</v>
      </c>
      <c r="H89" s="1253">
        <v>18496.080000000002</v>
      </c>
      <c r="I89" s="1253"/>
      <c r="J89" s="1252" t="s">
        <v>645</v>
      </c>
      <c r="K89" s="1253">
        <v>40492.129999999997</v>
      </c>
      <c r="L89" s="374"/>
      <c r="M89" s="740"/>
      <c r="N89" s="740"/>
    </row>
    <row r="90" spans="1:14">
      <c r="A90" s="373" t="s">
        <v>646</v>
      </c>
      <c r="B90" s="374">
        <v>32467.09</v>
      </c>
      <c r="C90" s="374"/>
      <c r="D90" s="373" t="s">
        <v>647</v>
      </c>
      <c r="E90" s="374">
        <v>12744.39</v>
      </c>
      <c r="F90" s="374"/>
      <c r="G90" s="373" t="s">
        <v>648</v>
      </c>
      <c r="H90" s="1253">
        <v>21208.3</v>
      </c>
      <c r="I90" s="1253"/>
      <c r="J90" s="1252" t="s">
        <v>470</v>
      </c>
      <c r="K90" s="1253">
        <v>3154.63</v>
      </c>
      <c r="L90" s="374"/>
      <c r="M90" s="740"/>
      <c r="N90" s="740"/>
    </row>
    <row r="91" spans="1:14">
      <c r="A91" s="373" t="s">
        <v>649</v>
      </c>
      <c r="B91" s="374">
        <v>2154.63</v>
      </c>
      <c r="C91" s="374"/>
      <c r="D91" s="373" t="s">
        <v>650</v>
      </c>
      <c r="E91" s="374">
        <v>1481281.19</v>
      </c>
      <c r="F91" s="374"/>
      <c r="G91" s="373" t="s">
        <v>651</v>
      </c>
      <c r="H91" s="1253">
        <v>6704.91</v>
      </c>
      <c r="I91" s="1253"/>
      <c r="J91" s="1252" t="s">
        <v>652</v>
      </c>
      <c r="K91" s="1253">
        <v>27463.56</v>
      </c>
      <c r="L91" s="374"/>
      <c r="M91" s="740"/>
      <c r="N91" s="740"/>
    </row>
    <row r="92" spans="1:14">
      <c r="A92" s="373" t="s">
        <v>653</v>
      </c>
      <c r="B92" s="374">
        <v>45441.67</v>
      </c>
      <c r="C92" s="374"/>
      <c r="D92" s="373" t="s">
        <v>654</v>
      </c>
      <c r="E92" s="374">
        <v>15819.92</v>
      </c>
      <c r="F92" s="374"/>
      <c r="G92" s="373" t="s">
        <v>655</v>
      </c>
      <c r="H92" s="1253">
        <v>40474.120000000003</v>
      </c>
      <c r="I92" s="1253"/>
      <c r="J92" s="1252" t="s">
        <v>656</v>
      </c>
      <c r="K92" s="1253">
        <v>19535.64</v>
      </c>
      <c r="L92" s="374"/>
      <c r="M92" s="740"/>
      <c r="N92" s="740"/>
    </row>
    <row r="93" spans="1:14">
      <c r="A93" s="373"/>
      <c r="B93" s="374"/>
      <c r="C93" s="374"/>
      <c r="F93" s="374"/>
      <c r="H93" s="1251"/>
      <c r="I93" s="1253"/>
      <c r="J93" s="1251"/>
      <c r="K93" s="1251"/>
      <c r="L93" s="374"/>
    </row>
    <row r="94" spans="1:14" ht="12.75" customHeight="1">
      <c r="A94" s="373" t="s">
        <v>657</v>
      </c>
      <c r="B94" s="374">
        <v>63952.15</v>
      </c>
      <c r="C94" s="374"/>
      <c r="D94" s="373" t="s">
        <v>658</v>
      </c>
      <c r="E94" s="374">
        <v>13341.55</v>
      </c>
      <c r="F94" s="374"/>
      <c r="G94" s="373" t="s">
        <v>659</v>
      </c>
      <c r="H94" s="1253">
        <v>1194.24</v>
      </c>
      <c r="I94" s="1253"/>
      <c r="J94" s="1252" t="s">
        <v>660</v>
      </c>
      <c r="K94" s="1253">
        <v>74347.710000000006</v>
      </c>
      <c r="L94" s="374"/>
      <c r="M94" s="740"/>
      <c r="N94" s="740"/>
    </row>
    <row r="95" spans="1:14">
      <c r="A95" s="373" t="s">
        <v>661</v>
      </c>
      <c r="B95" s="374">
        <v>36679.24</v>
      </c>
      <c r="C95" s="374"/>
      <c r="D95" s="373" t="s">
        <v>662</v>
      </c>
      <c r="E95" s="374">
        <v>20438.52</v>
      </c>
      <c r="F95" s="374"/>
      <c r="G95" s="373" t="s">
        <v>663</v>
      </c>
      <c r="H95" s="1253">
        <v>15503.35</v>
      </c>
      <c r="I95" s="1253"/>
      <c r="J95" s="1252" t="s">
        <v>664</v>
      </c>
      <c r="K95" s="1253">
        <v>2841.69</v>
      </c>
      <c r="L95" s="374"/>
      <c r="M95" s="740"/>
      <c r="N95" s="740"/>
    </row>
    <row r="96" spans="1:14">
      <c r="A96" s="373" t="s">
        <v>665</v>
      </c>
      <c r="B96" s="374">
        <v>146263.74</v>
      </c>
      <c r="C96" s="374"/>
      <c r="D96" s="373" t="s">
        <v>666</v>
      </c>
      <c r="E96" s="374">
        <v>29521.07</v>
      </c>
      <c r="F96" s="374"/>
      <c r="G96" s="373" t="s">
        <v>667</v>
      </c>
      <c r="H96" s="1253">
        <v>3316.5</v>
      </c>
      <c r="I96" s="1253"/>
      <c r="J96" s="1252" t="s">
        <v>668</v>
      </c>
      <c r="K96" s="1253">
        <v>57383.94</v>
      </c>
      <c r="L96" s="374"/>
      <c r="M96" s="740"/>
      <c r="N96" s="740"/>
    </row>
    <row r="97" spans="1:14">
      <c r="A97" s="373" t="s">
        <v>669</v>
      </c>
      <c r="B97" s="374">
        <v>762523.36</v>
      </c>
      <c r="C97" s="374"/>
      <c r="D97" s="373" t="s">
        <v>670</v>
      </c>
      <c r="E97" s="374">
        <v>13823.54</v>
      </c>
      <c r="F97" s="374"/>
      <c r="G97" s="373" t="s">
        <v>671</v>
      </c>
      <c r="H97" s="1253">
        <v>28215.39</v>
      </c>
      <c r="I97" s="1253"/>
      <c r="J97" s="1254" t="s">
        <v>478</v>
      </c>
      <c r="K97" s="1253">
        <v>92631.57</v>
      </c>
      <c r="L97" s="374"/>
      <c r="M97" s="740"/>
      <c r="N97" s="740"/>
    </row>
    <row r="98" spans="1:14">
      <c r="A98" s="373" t="s">
        <v>672</v>
      </c>
      <c r="B98" s="374">
        <v>30204.52</v>
      </c>
      <c r="C98" s="374"/>
      <c r="D98" s="373" t="s">
        <v>673</v>
      </c>
      <c r="E98" s="374">
        <v>2129.46</v>
      </c>
      <c r="F98" s="374"/>
      <c r="G98" s="373" t="s">
        <v>538</v>
      </c>
      <c r="H98" s="1253">
        <v>390205.78</v>
      </c>
      <c r="I98" s="1253"/>
      <c r="J98" s="1251" t="s">
        <v>674</v>
      </c>
      <c r="K98" s="1255">
        <v>80829.59</v>
      </c>
      <c r="L98" s="374"/>
      <c r="M98" s="740"/>
      <c r="N98" s="740"/>
    </row>
    <row r="99" spans="1:14">
      <c r="A99" s="373"/>
      <c r="B99" s="374"/>
      <c r="C99" s="374"/>
      <c r="F99" s="374"/>
      <c r="G99" s="373"/>
      <c r="H99" s="374"/>
      <c r="I99" s="374"/>
      <c r="J99" s="732" t="s">
        <v>873</v>
      </c>
      <c r="K99" s="749">
        <v>367015.52</v>
      </c>
    </row>
    <row r="100" spans="1:14">
      <c r="A100" s="373" t="s">
        <v>675</v>
      </c>
      <c r="B100" s="374">
        <v>1442.47</v>
      </c>
      <c r="C100" s="374"/>
      <c r="D100" s="373" t="s">
        <v>676</v>
      </c>
      <c r="E100" s="374">
        <v>1600.7</v>
      </c>
      <c r="F100" s="374"/>
      <c r="G100" s="373" t="s">
        <v>677</v>
      </c>
      <c r="H100" s="374">
        <v>138447.38</v>
      </c>
      <c r="I100" s="374"/>
      <c r="M100" s="740"/>
      <c r="N100" s="740"/>
    </row>
    <row r="101" spans="1:14">
      <c r="A101" s="373" t="s">
        <v>678</v>
      </c>
      <c r="B101" s="374">
        <v>5021.49</v>
      </c>
      <c r="C101" s="374"/>
      <c r="D101" s="373" t="s">
        <v>679</v>
      </c>
      <c r="E101" s="374">
        <v>3978.31</v>
      </c>
      <c r="F101" s="374"/>
      <c r="G101" s="373" t="s">
        <v>680</v>
      </c>
      <c r="H101" s="374">
        <v>24373.67</v>
      </c>
      <c r="I101" s="374"/>
      <c r="J101" s="742" t="s">
        <v>684</v>
      </c>
      <c r="K101" s="743">
        <f>SUM(B58:B105,E58:E105,H58:H105,K58:K99)</f>
        <v>14375499.369999999</v>
      </c>
      <c r="M101" s="740"/>
      <c r="N101" s="740"/>
    </row>
    <row r="102" spans="1:14">
      <c r="A102" s="373" t="s">
        <v>681</v>
      </c>
      <c r="B102" s="374">
        <v>80782.83</v>
      </c>
      <c r="C102" s="374"/>
      <c r="D102" s="373" t="s">
        <v>682</v>
      </c>
      <c r="E102" s="374">
        <v>17247.91</v>
      </c>
      <c r="F102" s="374"/>
      <c r="G102" s="373" t="s">
        <v>683</v>
      </c>
      <c r="H102" s="374">
        <v>16251.53</v>
      </c>
      <c r="I102" s="374"/>
      <c r="J102" s="742" t="s">
        <v>24</v>
      </c>
      <c r="K102" s="743">
        <f>SUM(B6:B52,E6:E52,H6:H22)</f>
        <v>202941905.90000001</v>
      </c>
      <c r="M102" s="740"/>
      <c r="N102" s="740"/>
    </row>
    <row r="103" spans="1:14">
      <c r="A103" s="373" t="s">
        <v>685</v>
      </c>
      <c r="B103" s="374">
        <v>62754.37</v>
      </c>
      <c r="C103" s="374"/>
      <c r="D103" s="373" t="s">
        <v>686</v>
      </c>
      <c r="E103" s="374">
        <v>27039.16</v>
      </c>
      <c r="F103" s="374"/>
      <c r="G103" s="373" t="s">
        <v>687</v>
      </c>
      <c r="H103" s="374">
        <v>6733.66</v>
      </c>
      <c r="I103" s="374"/>
      <c r="J103" s="742" t="s">
        <v>29</v>
      </c>
      <c r="K103" s="743">
        <f>SUM(H30:H52,K6:K27)</f>
        <v>142388869</v>
      </c>
      <c r="M103" s="750"/>
      <c r="N103" s="740"/>
    </row>
    <row r="104" spans="1:14">
      <c r="A104" s="373" t="s">
        <v>688</v>
      </c>
      <c r="B104" s="374">
        <v>39679.17</v>
      </c>
      <c r="C104" s="374"/>
      <c r="D104" s="373" t="s">
        <v>689</v>
      </c>
      <c r="E104" s="374">
        <v>2035.9</v>
      </c>
      <c r="F104" s="374"/>
      <c r="G104" s="373" t="s">
        <v>690</v>
      </c>
      <c r="H104" s="374">
        <v>16600.45</v>
      </c>
      <c r="I104" s="374"/>
      <c r="K104" s="748"/>
      <c r="M104" s="740"/>
      <c r="N104" s="740"/>
    </row>
    <row r="105" spans="1:14">
      <c r="A105" s="373" t="s">
        <v>691</v>
      </c>
      <c r="B105" s="751">
        <v>174583.45</v>
      </c>
      <c r="C105" s="374"/>
      <c r="D105" s="373" t="s">
        <v>692</v>
      </c>
      <c r="E105" s="374">
        <v>65502.54</v>
      </c>
      <c r="G105" s="373" t="s">
        <v>693</v>
      </c>
      <c r="H105" s="374">
        <v>168177.08</v>
      </c>
      <c r="I105" s="374"/>
      <c r="J105" s="742" t="s">
        <v>30</v>
      </c>
      <c r="K105" s="743">
        <f>SUM(K101:K103)</f>
        <v>359706274.26999998</v>
      </c>
      <c r="M105" s="740"/>
      <c r="N105" s="740"/>
    </row>
    <row r="106" spans="1:14">
      <c r="A106" s="373"/>
      <c r="B106" s="374"/>
      <c r="C106" s="374"/>
      <c r="D106" s="373"/>
      <c r="E106" s="374"/>
      <c r="F106" s="374"/>
      <c r="G106" s="373"/>
      <c r="H106" s="374"/>
      <c r="I106" s="374"/>
      <c r="M106" s="740"/>
      <c r="N106" s="740"/>
    </row>
    <row r="107" spans="1:14">
      <c r="A107" s="373" t="s">
        <v>1</v>
      </c>
      <c r="B107" s="374"/>
      <c r="C107" s="374"/>
      <c r="D107" s="373"/>
      <c r="E107" s="374"/>
      <c r="F107" s="374"/>
      <c r="G107" s="373"/>
      <c r="H107" s="374"/>
      <c r="I107" s="374"/>
      <c r="M107" s="740"/>
      <c r="N107" s="740"/>
    </row>
    <row r="108" spans="1:14" ht="31.5" customHeight="1">
      <c r="A108" s="1393" t="s">
        <v>1181</v>
      </c>
      <c r="B108" s="1394"/>
      <c r="C108" s="1394"/>
      <c r="D108" s="1394"/>
      <c r="E108" s="1394"/>
      <c r="F108" s="1394"/>
      <c r="G108" s="1394"/>
      <c r="H108" s="1395"/>
      <c r="I108" s="374"/>
      <c r="M108" s="740"/>
      <c r="N108" s="740"/>
    </row>
    <row r="109" spans="1:14" ht="39" customHeight="1">
      <c r="A109" s="1393" t="s">
        <v>1179</v>
      </c>
      <c r="B109" s="1327"/>
      <c r="C109" s="1327"/>
      <c r="D109" s="1327"/>
      <c r="E109" s="1327"/>
      <c r="F109" s="1327"/>
      <c r="G109" s="1327"/>
      <c r="H109" s="1327"/>
      <c r="I109" s="374"/>
      <c r="M109" s="740"/>
      <c r="N109" s="740"/>
    </row>
    <row r="110" spans="1:14">
      <c r="A110" s="752" t="s">
        <v>1180</v>
      </c>
      <c r="C110" s="373"/>
      <c r="F110" s="732"/>
      <c r="M110" s="753"/>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8:H108"/>
    <mergeCell ref="A109:H109"/>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140625" defaultRowHeight="12.75"/>
  <cols>
    <col min="1" max="1" width="29.85546875" style="46" customWidth="1"/>
    <col min="2" max="2" width="12.140625" style="46" customWidth="1"/>
    <col min="3" max="3" width="22.5703125" style="46" customWidth="1"/>
    <col min="4" max="4" width="14" style="46" customWidth="1"/>
    <col min="5" max="5" width="3.140625" style="46" customWidth="1"/>
    <col min="6" max="6" width="13.140625" style="46" customWidth="1"/>
    <col min="7" max="7" width="2.5703125" style="46" customWidth="1"/>
    <col min="8" max="8" width="12.42578125" style="46" customWidth="1"/>
    <col min="9" max="9" width="21" style="46" customWidth="1"/>
    <col min="10" max="10" width="14.28515625" style="46" customWidth="1"/>
    <col min="11" max="11" width="2.5703125" style="46" customWidth="1"/>
    <col min="12" max="12" width="12.7109375" style="46" customWidth="1"/>
    <col min="13" max="16384" width="9.140625" style="46"/>
  </cols>
  <sheetData>
    <row r="1" spans="1:12" ht="18">
      <c r="A1" s="857" t="s">
        <v>911</v>
      </c>
      <c r="B1" s="44"/>
      <c r="C1" s="44"/>
      <c r="D1" s="44"/>
      <c r="E1" s="44"/>
      <c r="F1" s="45"/>
      <c r="G1" s="45"/>
    </row>
    <row r="2" spans="1:12" ht="15.75">
      <c r="A2" s="42" t="s">
        <v>921</v>
      </c>
      <c r="B2" s="44"/>
      <c r="C2" s="44"/>
      <c r="D2" s="44"/>
      <c r="E2" s="44"/>
      <c r="F2" s="45"/>
      <c r="G2" s="45"/>
    </row>
    <row r="3" spans="1:12">
      <c r="A3" s="375" t="s">
        <v>1082</v>
      </c>
      <c r="B3" s="537"/>
      <c r="C3" s="537"/>
      <c r="D3" s="537"/>
      <c r="E3" s="537"/>
      <c r="F3" s="538"/>
      <c r="G3" s="538"/>
    </row>
    <row r="4" spans="1:12" ht="13.5" thickBot="1">
      <c r="A4" s="579"/>
      <c r="B4" s="537"/>
      <c r="C4" s="537"/>
      <c r="D4" s="537"/>
      <c r="E4" s="537"/>
      <c r="F4" s="538"/>
      <c r="G4" s="538"/>
    </row>
    <row r="5" spans="1:12" ht="13.9" customHeight="1">
      <c r="A5" s="543"/>
      <c r="B5" s="1396" t="s">
        <v>922</v>
      </c>
      <c r="C5" s="1396"/>
      <c r="D5" s="1396"/>
      <c r="E5" s="1397"/>
      <c r="F5" s="1398"/>
      <c r="G5" s="544"/>
      <c r="H5" s="1399" t="s">
        <v>922</v>
      </c>
      <c r="I5" s="1396"/>
      <c r="J5" s="1396"/>
      <c r="K5" s="1397"/>
      <c r="L5" s="1400"/>
    </row>
    <row r="6" spans="1:12">
      <c r="A6" s="524"/>
      <c r="B6" s="1401" t="s">
        <v>923</v>
      </c>
      <c r="C6" s="1401"/>
      <c r="D6" s="1401"/>
      <c r="E6" s="1402"/>
      <c r="F6" s="1403"/>
      <c r="G6" s="545"/>
      <c r="H6" s="1404" t="s">
        <v>924</v>
      </c>
      <c r="I6" s="1401"/>
      <c r="J6" s="1401"/>
      <c r="K6" s="1402"/>
      <c r="L6" s="1387"/>
    </row>
    <row r="7" spans="1:12">
      <c r="A7" s="524"/>
      <c r="B7" s="517"/>
      <c r="C7" s="517"/>
      <c r="D7" s="517"/>
      <c r="E7" s="546"/>
      <c r="F7" s="528"/>
      <c r="G7" s="545"/>
      <c r="H7" s="520"/>
      <c r="I7" s="517"/>
      <c r="J7" s="517"/>
      <c r="K7" s="546"/>
      <c r="L7" s="519"/>
    </row>
    <row r="8" spans="1:12">
      <c r="A8" s="524" t="s">
        <v>914</v>
      </c>
      <c r="B8" s="517" t="s">
        <v>912</v>
      </c>
      <c r="C8" s="519" t="s">
        <v>925</v>
      </c>
      <c r="D8" s="519" t="s">
        <v>39</v>
      </c>
      <c r="E8" s="546"/>
      <c r="F8" s="528" t="s">
        <v>903</v>
      </c>
      <c r="G8" s="545"/>
      <c r="H8" s="520" t="s">
        <v>912</v>
      </c>
      <c r="I8" s="519" t="s">
        <v>925</v>
      </c>
      <c r="J8" s="519" t="s">
        <v>39</v>
      </c>
      <c r="K8" s="546"/>
      <c r="L8" s="519" t="s">
        <v>903</v>
      </c>
    </row>
    <row r="9" spans="1:12">
      <c r="A9" s="525" t="s">
        <v>915</v>
      </c>
      <c r="B9" s="518" t="s">
        <v>410</v>
      </c>
      <c r="C9" s="516" t="s">
        <v>926</v>
      </c>
      <c r="D9" s="516" t="s">
        <v>41</v>
      </c>
      <c r="E9" s="516"/>
      <c r="F9" s="527" t="s">
        <v>916</v>
      </c>
      <c r="G9" s="547"/>
      <c r="H9" s="521" t="s">
        <v>410</v>
      </c>
      <c r="I9" s="516" t="s">
        <v>926</v>
      </c>
      <c r="J9" s="516" t="s">
        <v>41</v>
      </c>
      <c r="K9" s="516"/>
      <c r="L9" s="529" t="s">
        <v>916</v>
      </c>
    </row>
    <row r="10" spans="1:12">
      <c r="A10" s="524"/>
      <c r="B10" s="517"/>
      <c r="C10" s="523"/>
      <c r="D10" s="523"/>
      <c r="E10" s="523"/>
      <c r="F10" s="528"/>
      <c r="G10" s="545"/>
      <c r="H10" s="520"/>
      <c r="I10" s="523"/>
      <c r="J10" s="523"/>
      <c r="K10" s="523"/>
      <c r="L10" s="519"/>
    </row>
    <row r="11" spans="1:12">
      <c r="A11" s="522" t="s">
        <v>913</v>
      </c>
      <c r="B11" s="548">
        <v>499</v>
      </c>
      <c r="C11" s="549">
        <v>956881</v>
      </c>
      <c r="D11" s="549">
        <v>122169</v>
      </c>
      <c r="E11" s="550"/>
      <c r="F11" s="551">
        <v>2.1931256691803101E-4</v>
      </c>
      <c r="G11" s="552"/>
      <c r="H11" s="553">
        <v>1871</v>
      </c>
      <c r="I11" s="549">
        <v>1731441.91</v>
      </c>
      <c r="J11" s="549">
        <v>37914.11</v>
      </c>
      <c r="K11" s="550"/>
      <c r="L11" s="554">
        <v>2.0022000351387899E-3</v>
      </c>
    </row>
    <row r="12" spans="1:12">
      <c r="A12" s="522" t="s">
        <v>44</v>
      </c>
      <c r="B12" s="548">
        <v>25</v>
      </c>
      <c r="C12" s="550">
        <v>918675</v>
      </c>
      <c r="D12" s="548">
        <v>21130</v>
      </c>
      <c r="E12" s="550"/>
      <c r="F12" s="551">
        <v>3.7931672838265002E-5</v>
      </c>
      <c r="G12" s="552"/>
      <c r="H12" s="553">
        <v>80</v>
      </c>
      <c r="I12" s="550">
        <v>2860311.9</v>
      </c>
      <c r="J12" s="548">
        <v>64356.26</v>
      </c>
      <c r="K12" s="550"/>
      <c r="L12" s="554">
        <v>3.3985792105736099E-3</v>
      </c>
    </row>
    <row r="13" spans="1:12">
      <c r="A13" s="522" t="s">
        <v>45</v>
      </c>
      <c r="B13" s="548">
        <v>39</v>
      </c>
      <c r="C13" s="550">
        <v>2745889</v>
      </c>
      <c r="D13" s="548">
        <v>60301</v>
      </c>
      <c r="E13" s="550"/>
      <c r="F13" s="551">
        <v>1.08249777748236E-4</v>
      </c>
      <c r="G13" s="552"/>
      <c r="H13" s="553">
        <v>85</v>
      </c>
      <c r="I13" s="550">
        <v>6119223.1299999999</v>
      </c>
      <c r="J13" s="548">
        <v>137685.49</v>
      </c>
      <c r="K13" s="550"/>
      <c r="L13" s="554">
        <v>7.2710105265849896E-3</v>
      </c>
    </row>
    <row r="14" spans="1:12">
      <c r="A14" s="522" t="s">
        <v>46</v>
      </c>
      <c r="B14" s="548">
        <v>163</v>
      </c>
      <c r="C14" s="550">
        <v>44790145</v>
      </c>
      <c r="D14" s="548">
        <v>1012252</v>
      </c>
      <c r="E14" s="550"/>
      <c r="F14" s="551">
        <v>1.8171515236100101E-3</v>
      </c>
      <c r="G14" s="552"/>
      <c r="H14" s="553">
        <v>169</v>
      </c>
      <c r="I14" s="550">
        <v>40780409.729999997</v>
      </c>
      <c r="J14" s="548">
        <v>917561.07</v>
      </c>
      <c r="K14" s="550"/>
      <c r="L14" s="554">
        <v>4.8455332502753801E-2</v>
      </c>
    </row>
    <row r="15" spans="1:12">
      <c r="A15" s="522" t="s">
        <v>47</v>
      </c>
      <c r="B15" s="548">
        <v>88</v>
      </c>
      <c r="C15" s="550">
        <v>63150791</v>
      </c>
      <c r="D15" s="548">
        <v>1408667</v>
      </c>
      <c r="E15" s="550"/>
      <c r="F15" s="551">
        <v>2.5287787876034202E-3</v>
      </c>
      <c r="G15" s="552"/>
      <c r="H15" s="553">
        <v>52</v>
      </c>
      <c r="I15" s="550">
        <v>36639958.549999997</v>
      </c>
      <c r="J15" s="548">
        <v>824398.96</v>
      </c>
      <c r="K15" s="550"/>
      <c r="L15" s="554">
        <v>4.3535549869966099E-2</v>
      </c>
    </row>
    <row r="16" spans="1:12">
      <c r="A16" s="522" t="s">
        <v>48</v>
      </c>
      <c r="B16" s="548">
        <v>115</v>
      </c>
      <c r="C16" s="550">
        <v>164776822</v>
      </c>
      <c r="D16" s="548">
        <v>3707491</v>
      </c>
      <c r="E16" s="550"/>
      <c r="F16" s="551">
        <v>6.6555293735358198E-3</v>
      </c>
      <c r="G16" s="552"/>
      <c r="H16" s="553">
        <v>27</v>
      </c>
      <c r="I16" s="550">
        <v>37491567.880000003</v>
      </c>
      <c r="J16" s="548">
        <v>843560.54</v>
      </c>
      <c r="K16" s="550"/>
      <c r="L16" s="554">
        <v>4.4547450614815798E-2</v>
      </c>
    </row>
    <row r="17" spans="1:12">
      <c r="A17" s="522" t="s">
        <v>49</v>
      </c>
      <c r="B17" s="548">
        <v>280</v>
      </c>
      <c r="C17" s="550">
        <v>1447503963</v>
      </c>
      <c r="D17" s="548">
        <v>32059662</v>
      </c>
      <c r="E17" s="550"/>
      <c r="F17" s="551">
        <v>5.7552134893012599E-2</v>
      </c>
      <c r="G17" s="552"/>
      <c r="H17" s="553">
        <v>47</v>
      </c>
      <c r="I17" s="550">
        <v>207513636.02000001</v>
      </c>
      <c r="J17" s="548">
        <v>4669057.3</v>
      </c>
      <c r="K17" s="550"/>
      <c r="L17" s="554">
        <v>0.246567483454709</v>
      </c>
    </row>
    <row r="18" spans="1:12">
      <c r="A18" s="522" t="s">
        <v>50</v>
      </c>
      <c r="B18" s="548">
        <v>315</v>
      </c>
      <c r="C18" s="550">
        <v>23801036370</v>
      </c>
      <c r="D18" s="548">
        <v>533663815</v>
      </c>
      <c r="E18" s="550"/>
      <c r="F18" s="551">
        <v>0.95801047024138097</v>
      </c>
      <c r="G18" s="552"/>
      <c r="H18" s="553">
        <v>19</v>
      </c>
      <c r="I18" s="550">
        <v>601602176.96000004</v>
      </c>
      <c r="J18" s="548">
        <v>13536049.52</v>
      </c>
      <c r="K18" s="550"/>
      <c r="L18" s="554">
        <v>0.714823025638328</v>
      </c>
    </row>
    <row r="19" spans="1:12">
      <c r="A19" s="522"/>
      <c r="B19" s="550"/>
      <c r="C19" s="550"/>
      <c r="D19" s="550"/>
      <c r="E19" s="550"/>
      <c r="F19" s="555"/>
      <c r="G19" s="556"/>
      <c r="H19" s="557"/>
      <c r="I19" s="550"/>
      <c r="J19" s="550"/>
      <c r="K19" s="550"/>
      <c r="L19" s="558"/>
    </row>
    <row r="20" spans="1:12">
      <c r="A20" s="559" t="s">
        <v>51</v>
      </c>
      <c r="B20" s="560">
        <f>SUM(B11:B18)</f>
        <v>1524</v>
      </c>
      <c r="C20" s="561">
        <f>SUM(C11:C18)</f>
        <v>25525879536</v>
      </c>
      <c r="D20" s="561">
        <f>SUM(D11:D18)</f>
        <v>572055487</v>
      </c>
      <c r="E20" s="562"/>
      <c r="F20" s="563">
        <f>SUM(F11:F18)</f>
        <v>1.0269295588366474</v>
      </c>
      <c r="G20" s="564"/>
      <c r="H20" s="565">
        <f>SUM(H11:H18)</f>
        <v>2350</v>
      </c>
      <c r="I20" s="561">
        <f>SUM(I11:I18)</f>
        <v>934738726.08000004</v>
      </c>
      <c r="J20" s="561">
        <f>SUM(J11:J18)</f>
        <v>21030583.25</v>
      </c>
      <c r="K20" s="562"/>
      <c r="L20" s="566">
        <f>SUM(L11:L18)</f>
        <v>1.1106006318528701</v>
      </c>
    </row>
    <row r="21" spans="1:12">
      <c r="A21" s="534"/>
      <c r="B21" s="550"/>
      <c r="C21" s="550"/>
      <c r="D21" s="550"/>
      <c r="E21" s="550"/>
      <c r="F21" s="555"/>
      <c r="G21" s="558"/>
      <c r="H21" s="557"/>
      <c r="I21" s="550"/>
      <c r="J21" s="550"/>
      <c r="K21" s="550"/>
      <c r="L21" s="558"/>
    </row>
    <row r="22" spans="1:12">
      <c r="A22" s="526" t="s">
        <v>52</v>
      </c>
      <c r="B22" s="567">
        <v>-12</v>
      </c>
      <c r="C22" s="568">
        <v>-676609250.35000205</v>
      </c>
      <c r="D22" s="568">
        <v>-15001225.51</v>
      </c>
      <c r="E22" s="550"/>
      <c r="F22" s="551">
        <v>-2.6929558836647199E-2</v>
      </c>
      <c r="G22" s="569"/>
      <c r="H22" s="570">
        <v>-30</v>
      </c>
      <c r="I22" s="568">
        <v>-93071465.200000107</v>
      </c>
      <c r="J22" s="568">
        <v>-2094358.43</v>
      </c>
      <c r="K22" s="550"/>
      <c r="L22" s="554">
        <v>-0.11060063185287</v>
      </c>
    </row>
    <row r="23" spans="1:12">
      <c r="A23" s="536"/>
      <c r="B23" s="550"/>
      <c r="C23" s="550"/>
      <c r="D23" s="550"/>
      <c r="E23" s="550"/>
      <c r="F23" s="571"/>
      <c r="G23" s="569"/>
      <c r="H23" s="557"/>
      <c r="I23" s="550"/>
      <c r="J23" s="550"/>
      <c r="K23" s="550"/>
      <c r="L23" s="572"/>
    </row>
    <row r="24" spans="1:12" ht="13.5" thickBot="1">
      <c r="A24" s="580" t="s">
        <v>920</v>
      </c>
      <c r="B24" s="581">
        <f>SUM(B20,B22)</f>
        <v>1512</v>
      </c>
      <c r="C24" s="582">
        <f>SUM(C20,C22)</f>
        <v>24849270285.649998</v>
      </c>
      <c r="D24" s="582">
        <f>SUM(D20,D22)</f>
        <v>557054261.49000001</v>
      </c>
      <c r="E24" s="583"/>
      <c r="F24" s="584">
        <f>SUM(F20,F22)</f>
        <v>1.0000000000000002</v>
      </c>
      <c r="G24" s="585"/>
      <c r="H24" s="581">
        <f>SUM(H20,H22)</f>
        <v>2320</v>
      </c>
      <c r="I24" s="582">
        <f>SUM(I20,I22)</f>
        <v>841667260.87999988</v>
      </c>
      <c r="J24" s="582">
        <f>SUM(J20,J22)</f>
        <v>18936224.82</v>
      </c>
      <c r="K24" s="583"/>
      <c r="L24" s="584">
        <f>SUM(L20,L22)</f>
        <v>1</v>
      </c>
    </row>
    <row r="25" spans="1:12" ht="13.5" thickTop="1">
      <c r="A25" s="477"/>
      <c r="B25" s="89"/>
      <c r="C25" s="89"/>
      <c r="D25" s="89"/>
      <c r="E25" s="89"/>
      <c r="F25" s="90"/>
      <c r="G25" s="90"/>
    </row>
    <row r="26" spans="1:12" ht="15.75">
      <c r="A26" s="586" t="s">
        <v>1083</v>
      </c>
      <c r="B26" s="89"/>
      <c r="C26" s="89"/>
      <c r="D26" s="89"/>
      <c r="E26" s="89"/>
      <c r="F26" s="90"/>
      <c r="G26" s="90"/>
    </row>
    <row r="27" spans="1:12" ht="16.5" thickBot="1">
      <c r="A27" s="586"/>
      <c r="B27" s="89"/>
      <c r="C27" s="89"/>
      <c r="D27" s="89"/>
      <c r="E27" s="89"/>
      <c r="F27" s="90"/>
      <c r="G27" s="90"/>
    </row>
    <row r="28" spans="1:12" ht="16.899999999999999" customHeight="1">
      <c r="A28" s="822" t="s">
        <v>934</v>
      </c>
      <c r="B28" s="823"/>
      <c r="C28" s="875"/>
      <c r="D28" s="824" t="s">
        <v>933</v>
      </c>
      <c r="E28" s="587"/>
      <c r="F28" s="877"/>
      <c r="G28" s="90"/>
    </row>
    <row r="29" spans="1:12">
      <c r="A29" s="920" t="s">
        <v>322</v>
      </c>
      <c r="B29" s="535"/>
      <c r="C29" s="932"/>
      <c r="D29" s="933">
        <v>37176275.530000001</v>
      </c>
      <c r="E29" s="89"/>
      <c r="F29" s="878"/>
      <c r="G29" s="90"/>
    </row>
    <row r="30" spans="1:12">
      <c r="A30" s="934" t="s">
        <v>1166</v>
      </c>
      <c r="B30" s="535"/>
      <c r="C30" s="876"/>
      <c r="D30" s="935">
        <v>154500</v>
      </c>
      <c r="E30" s="89"/>
      <c r="F30" s="878"/>
      <c r="G30" s="90"/>
    </row>
    <row r="31" spans="1:12">
      <c r="A31" s="934" t="s">
        <v>947</v>
      </c>
      <c r="B31" s="535"/>
      <c r="C31" s="876"/>
      <c r="D31" s="935">
        <v>6434094</v>
      </c>
      <c r="E31" s="89"/>
      <c r="F31" s="879"/>
      <c r="G31" s="90"/>
    </row>
    <row r="32" spans="1:12">
      <c r="A32" s="934"/>
      <c r="B32" s="535"/>
      <c r="C32" s="876"/>
      <c r="D32" s="936"/>
      <c r="E32" s="89"/>
      <c r="F32" s="879"/>
      <c r="G32" s="90"/>
    </row>
    <row r="33" spans="1:12" ht="13.15" customHeight="1">
      <c r="A33" s="534" t="s">
        <v>1</v>
      </c>
      <c r="B33" s="535"/>
      <c r="C33" s="876"/>
      <c r="D33" s="535"/>
      <c r="E33" s="535"/>
      <c r="F33" s="573"/>
      <c r="G33" s="573"/>
    </row>
    <row r="34" spans="1:12" ht="30" customHeight="1">
      <c r="A34" s="1362" t="s">
        <v>931</v>
      </c>
      <c r="B34" s="1327"/>
      <c r="C34" s="1327"/>
      <c r="D34" s="1327"/>
      <c r="E34" s="1327"/>
      <c r="F34" s="1327"/>
      <c r="G34" s="1327"/>
      <c r="H34" s="1327"/>
      <c r="I34" s="1327"/>
      <c r="J34" s="1327"/>
      <c r="K34" s="1327"/>
      <c r="L34" s="1327"/>
    </row>
    <row r="35" spans="1:12" ht="31.15" customHeight="1">
      <c r="A35" s="1362" t="s">
        <v>930</v>
      </c>
      <c r="B35" s="1327"/>
      <c r="C35" s="1327"/>
      <c r="D35" s="1327"/>
      <c r="E35" s="1327"/>
      <c r="F35" s="1327"/>
      <c r="G35" s="1327"/>
      <c r="H35" s="1327"/>
      <c r="I35" s="1327"/>
      <c r="J35" s="1327"/>
      <c r="K35" s="1327"/>
      <c r="L35" s="1327"/>
    </row>
    <row r="36" spans="1:12" ht="41.25" customHeight="1">
      <c r="A36" s="1362" t="s">
        <v>1167</v>
      </c>
      <c r="B36" s="1327"/>
      <c r="C36" s="1327"/>
      <c r="D36" s="1327"/>
      <c r="E36" s="1327"/>
      <c r="F36" s="1327"/>
      <c r="G36" s="1327"/>
      <c r="H36" s="1327"/>
      <c r="I36" s="1327"/>
      <c r="J36" s="1327"/>
      <c r="K36" s="1327"/>
      <c r="L36" s="1327"/>
    </row>
    <row r="37" spans="1:12" ht="15" customHeight="1">
      <c r="A37" s="536" t="s">
        <v>927</v>
      </c>
      <c r="B37" s="537"/>
      <c r="C37" s="537"/>
      <c r="D37" s="537"/>
      <c r="E37" s="537"/>
      <c r="F37" s="538"/>
      <c r="G37" s="538"/>
      <c r="H37" s="537"/>
      <c r="I37" s="537"/>
      <c r="J37" s="538"/>
      <c r="K37" s="538"/>
      <c r="L37" s="539"/>
    </row>
    <row r="38" spans="1:12" ht="13.9" customHeight="1">
      <c r="A38" s="375" t="s">
        <v>928</v>
      </c>
      <c r="B38" s="537"/>
      <c r="C38" s="537"/>
      <c r="D38" s="537"/>
      <c r="E38" s="537"/>
      <c r="F38" s="538"/>
      <c r="G38" s="538"/>
      <c r="H38" s="537"/>
      <c r="I38" s="537"/>
      <c r="J38" s="538"/>
      <c r="K38" s="538"/>
      <c r="L38" s="539"/>
    </row>
    <row r="39" spans="1:12" ht="14.45" customHeight="1">
      <c r="A39" s="375" t="s">
        <v>929</v>
      </c>
      <c r="B39" s="537"/>
      <c r="C39" s="537"/>
      <c r="D39" s="537"/>
      <c r="E39" s="537"/>
      <c r="F39" s="538"/>
      <c r="G39" s="538"/>
      <c r="H39" s="537"/>
      <c r="I39" s="537"/>
      <c r="J39" s="538"/>
      <c r="K39" s="538"/>
      <c r="L39" s="537"/>
    </row>
    <row r="40" spans="1:12">
      <c r="A40" s="375" t="s">
        <v>1084</v>
      </c>
      <c r="B40" s="537"/>
      <c r="C40" s="537"/>
      <c r="D40" s="537"/>
      <c r="E40" s="537"/>
      <c r="F40" s="538"/>
      <c r="G40" s="538"/>
    </row>
    <row r="41" spans="1:12">
      <c r="A41" s="867" t="s">
        <v>953</v>
      </c>
      <c r="B41" s="537"/>
      <c r="C41" s="537"/>
      <c r="D41" s="537"/>
      <c r="E41" s="537"/>
      <c r="F41" s="538"/>
      <c r="G41" s="538"/>
    </row>
    <row r="42" spans="1:12">
      <c r="A42" s="375"/>
      <c r="B42" s="537"/>
      <c r="C42" s="537"/>
      <c r="D42" s="537"/>
      <c r="E42" s="537"/>
      <c r="F42" s="538"/>
      <c r="G42" s="538"/>
    </row>
    <row r="43" spans="1:12">
      <c r="A43" s="1358"/>
      <c r="B43" s="1358"/>
      <c r="C43" s="1358"/>
      <c r="D43" s="1358"/>
      <c r="E43" s="1358"/>
      <c r="F43" s="1358"/>
      <c r="G43" s="1358"/>
    </row>
    <row r="44" spans="1:12">
      <c r="A44" s="1360"/>
      <c r="B44" s="1360"/>
      <c r="C44" s="1360"/>
      <c r="D44" s="1360"/>
      <c r="E44" s="1360"/>
      <c r="F44" s="1360"/>
      <c r="G44" s="1360"/>
    </row>
  </sheetData>
  <mergeCells count="9">
    <mergeCell ref="A43:G43"/>
    <mergeCell ref="A44:G44"/>
    <mergeCell ref="B5:F5"/>
    <mergeCell ref="H5:L5"/>
    <mergeCell ref="B6:F6"/>
    <mergeCell ref="H6:L6"/>
    <mergeCell ref="A34:L34"/>
    <mergeCell ref="A35:L35"/>
    <mergeCell ref="A36:L36"/>
  </mergeCells>
  <pageMargins left="0.5" right="0.5" top="1" bottom="1" header="0.5" footer="0.5"/>
  <pageSetup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workbookViewId="0">
      <selection activeCell="B1" sqref="B1"/>
    </sheetView>
  </sheetViews>
  <sheetFormatPr defaultColWidth="8.7109375" defaultRowHeight="12.75"/>
  <cols>
    <col min="1" max="1" width="1.42578125" style="1176" customWidth="1"/>
    <col min="2" max="2" width="9.85546875" style="1176" customWidth="1"/>
    <col min="3" max="8" width="17.28515625" style="1176" customWidth="1"/>
    <col min="9" max="16384" width="8.7109375" style="1176"/>
  </cols>
  <sheetData>
    <row r="1" spans="2:15">
      <c r="B1" s="1175" t="s">
        <v>816</v>
      </c>
    </row>
    <row r="2" spans="2:15" ht="13.5" thickBot="1">
      <c r="B2" s="1405" t="s">
        <v>1145</v>
      </c>
      <c r="C2" s="1405"/>
      <c r="D2" s="1405"/>
      <c r="E2" s="1405"/>
      <c r="F2" s="1405"/>
      <c r="G2" s="1405"/>
      <c r="H2" s="1405"/>
    </row>
    <row r="3" spans="2:15" s="1179" customFormat="1" ht="14.25" customHeight="1">
      <c r="B3" s="1177" t="s">
        <v>21</v>
      </c>
      <c r="C3" s="1178" t="s">
        <v>38</v>
      </c>
      <c r="D3" s="1177" t="s">
        <v>1146</v>
      </c>
      <c r="E3" s="1177" t="s">
        <v>1147</v>
      </c>
      <c r="F3" s="1177" t="s">
        <v>1148</v>
      </c>
      <c r="G3" s="1177" t="s">
        <v>1149</v>
      </c>
      <c r="H3" s="1177" t="s">
        <v>17</v>
      </c>
    </row>
    <row r="4" spans="2:15" s="1179" customFormat="1">
      <c r="B4" s="1180" t="s">
        <v>1150</v>
      </c>
      <c r="C4" s="1180" t="s">
        <v>1120</v>
      </c>
      <c r="D4" s="1180" t="s">
        <v>1151</v>
      </c>
      <c r="E4" s="1180" t="s">
        <v>1152</v>
      </c>
      <c r="F4" s="1180" t="s">
        <v>1153</v>
      </c>
      <c r="G4" s="1180" t="s">
        <v>1154</v>
      </c>
      <c r="H4" s="1180" t="s">
        <v>1155</v>
      </c>
    </row>
    <row r="5" spans="2:15">
      <c r="C5" s="1181"/>
    </row>
    <row r="6" spans="2:15">
      <c r="C6" s="1182"/>
      <c r="D6" s="1182"/>
      <c r="E6" s="1182"/>
      <c r="F6" s="1182"/>
      <c r="G6" s="1182"/>
      <c r="H6" s="1182"/>
    </row>
    <row r="7" spans="2:15">
      <c r="B7" s="1183" t="s">
        <v>1156</v>
      </c>
    </row>
    <row r="8" spans="2:15">
      <c r="B8" s="1184">
        <v>2014</v>
      </c>
      <c r="C8" s="1185">
        <v>1001173297581</v>
      </c>
      <c r="D8" s="1185">
        <v>81234501278.179993</v>
      </c>
      <c r="E8" s="1185">
        <v>10663708358.889999</v>
      </c>
      <c r="F8" s="1185">
        <v>1212838746</v>
      </c>
      <c r="G8" s="1185">
        <v>42105842848</v>
      </c>
      <c r="H8" s="1185">
        <v>1136390188812.0698</v>
      </c>
      <c r="I8" s="1186"/>
      <c r="J8" s="1186"/>
      <c r="K8" s="1186"/>
      <c r="L8" s="1186"/>
      <c r="M8" s="1186"/>
      <c r="N8" s="1186"/>
      <c r="O8" s="1186"/>
    </row>
    <row r="9" spans="2:15" s="1189" customFormat="1">
      <c r="B9" s="1184">
        <v>2015</v>
      </c>
      <c r="C9" s="1187">
        <v>1031975708795</v>
      </c>
      <c r="D9" s="1187">
        <v>84093951055.669998</v>
      </c>
      <c r="E9" s="1187">
        <v>10873635297.74</v>
      </c>
      <c r="F9" s="1187">
        <v>1266956460</v>
      </c>
      <c r="G9" s="1187">
        <v>44154961529</v>
      </c>
      <c r="H9" s="1188">
        <v>1172365213137.4099</v>
      </c>
      <c r="I9" s="1186"/>
      <c r="J9" s="1186"/>
      <c r="K9" s="1186"/>
      <c r="L9" s="1186"/>
      <c r="M9" s="1186"/>
      <c r="N9" s="1186"/>
      <c r="O9" s="1186"/>
    </row>
    <row r="10" spans="2:15" s="1189" customFormat="1">
      <c r="B10" s="1184">
        <v>2016</v>
      </c>
      <c r="C10" s="1188">
        <v>1060436113127</v>
      </c>
      <c r="D10" s="1188">
        <v>88866533959.080002</v>
      </c>
      <c r="E10" s="1188">
        <v>10916098009.690001</v>
      </c>
      <c r="F10" s="1188">
        <v>1349538948</v>
      </c>
      <c r="G10" s="1188">
        <v>46266995318</v>
      </c>
      <c r="H10" s="1188">
        <v>1207835279361.77</v>
      </c>
      <c r="I10" s="1186"/>
      <c r="J10" s="1186"/>
      <c r="K10" s="1186"/>
      <c r="L10" s="1186"/>
      <c r="M10" s="1186"/>
      <c r="N10" s="1186"/>
      <c r="O10" s="1186"/>
    </row>
    <row r="11" spans="2:15" s="1189" customFormat="1">
      <c r="B11" s="1184">
        <v>2017</v>
      </c>
      <c r="C11" s="1188">
        <v>1091729146412</v>
      </c>
      <c r="D11" s="1188">
        <v>92876379259.282059</v>
      </c>
      <c r="E11" s="1188">
        <v>10937094637.461905</v>
      </c>
      <c r="F11" s="1188">
        <v>1412648166</v>
      </c>
      <c r="G11" s="1188">
        <v>48006343392</v>
      </c>
      <c r="H11" s="1188">
        <v>1244961611866.7439</v>
      </c>
      <c r="I11" s="1186"/>
      <c r="J11" s="1186"/>
      <c r="K11" s="1186"/>
      <c r="L11" s="1186"/>
      <c r="M11" s="1186"/>
      <c r="N11" s="1186"/>
      <c r="O11" s="1186"/>
    </row>
    <row r="12" spans="2:15" s="1189" customFormat="1">
      <c r="B12" s="1190">
        <f>B11+1</f>
        <v>2018</v>
      </c>
      <c r="C12" s="1191">
        <f>'Table 6.2'!F196</f>
        <v>1130944150751.6799</v>
      </c>
      <c r="D12" s="1191">
        <f>'Table 6.4'!B201</f>
        <v>97202215738.300018</v>
      </c>
      <c r="E12" s="1191">
        <f>'Table 6.4'!F201</f>
        <v>11207635106.190001</v>
      </c>
      <c r="F12" s="1191">
        <f>'Table 6.4'!J201</f>
        <v>1360441391</v>
      </c>
      <c r="G12" s="1191">
        <f>'Table 6.4'!N201</f>
        <v>50028306681.440002</v>
      </c>
      <c r="H12" s="1191">
        <f>SUM(C12:G12)</f>
        <v>1290742749668.6099</v>
      </c>
      <c r="I12" s="1186"/>
    </row>
    <row r="13" spans="2:15">
      <c r="C13" s="1192"/>
      <c r="D13" s="1192"/>
      <c r="E13" s="1192"/>
      <c r="F13" s="1192"/>
      <c r="G13" s="1192"/>
      <c r="H13" s="1192"/>
    </row>
    <row r="14" spans="2:15">
      <c r="B14" s="1183" t="s">
        <v>1157</v>
      </c>
      <c r="C14" s="1193"/>
      <c r="D14" s="1193"/>
      <c r="E14" s="1193"/>
      <c r="F14" s="1193"/>
      <c r="G14" s="1193"/>
      <c r="H14" s="1193"/>
    </row>
    <row r="15" spans="2:15">
      <c r="B15" s="1184">
        <f>B8</f>
        <v>2014</v>
      </c>
      <c r="C15" s="1185">
        <v>9617061449.0688152</v>
      </c>
      <c r="D15" s="1185">
        <v>2895258976.6777205</v>
      </c>
      <c r="E15" s="1185">
        <v>210473149.95454997</v>
      </c>
      <c r="F15" s="1185">
        <v>12909197.377999997</v>
      </c>
      <c r="G15" s="1185">
        <v>343978667.68041992</v>
      </c>
      <c r="H15" s="1185">
        <v>13079681440.759506</v>
      </c>
      <c r="I15" s="1186"/>
      <c r="J15" s="1186"/>
      <c r="K15" s="1186"/>
      <c r="L15" s="1186"/>
      <c r="M15" s="1186"/>
      <c r="N15" s="1186"/>
    </row>
    <row r="16" spans="2:15" s="1189" customFormat="1">
      <c r="B16" s="1184">
        <f>B9</f>
        <v>2015</v>
      </c>
      <c r="C16" s="1188">
        <v>10007871602.596775</v>
      </c>
      <c r="D16" s="1188">
        <v>3012973186.0262656</v>
      </c>
      <c r="E16" s="1188">
        <v>215708233.76555002</v>
      </c>
      <c r="F16" s="1188">
        <v>13274973.785999998</v>
      </c>
      <c r="G16" s="1188">
        <v>364855303.00326002</v>
      </c>
      <c r="H16" s="1188">
        <v>13614683299.177851</v>
      </c>
      <c r="I16" s="1186"/>
      <c r="J16" s="1186"/>
      <c r="K16" s="1186"/>
      <c r="L16" s="1186"/>
      <c r="M16" s="1186"/>
      <c r="N16" s="1186"/>
    </row>
    <row r="17" spans="2:14" s="1189" customFormat="1">
      <c r="B17" s="1184">
        <f>B10</f>
        <v>2016</v>
      </c>
      <c r="C17" s="1188">
        <v>10446834664.72967</v>
      </c>
      <c r="D17" s="1188">
        <v>3108724600.9577131</v>
      </c>
      <c r="E17" s="1188">
        <v>220024079.66569999</v>
      </c>
      <c r="F17" s="1188">
        <v>14028692.103300003</v>
      </c>
      <c r="G17" s="1188">
        <v>408732706.07139993</v>
      </c>
      <c r="H17" s="1188">
        <v>14198344743.527782</v>
      </c>
      <c r="I17" s="1186"/>
      <c r="J17" s="1186"/>
      <c r="K17" s="1186"/>
      <c r="L17" s="1186"/>
      <c r="M17" s="1186"/>
      <c r="N17" s="1186"/>
    </row>
    <row r="18" spans="2:14" s="1189" customFormat="1">
      <c r="B18" s="1184">
        <f>B11</f>
        <v>2017</v>
      </c>
      <c r="C18" s="1188">
        <v>10820224510.957804</v>
      </c>
      <c r="D18" s="1188">
        <v>3279499565.8478804</v>
      </c>
      <c r="E18" s="1188">
        <v>232207933.77725005</v>
      </c>
      <c r="F18" s="1188">
        <v>14034594.904299999</v>
      </c>
      <c r="G18" s="1188">
        <v>404358032.39963996</v>
      </c>
      <c r="H18" s="1188">
        <v>14750324637.886873</v>
      </c>
      <c r="I18" s="1186"/>
      <c r="J18" s="1186"/>
      <c r="K18" s="1186"/>
      <c r="L18" s="1186"/>
      <c r="M18" s="1186"/>
      <c r="N18" s="1186"/>
    </row>
    <row r="19" spans="2:14" s="1189" customFormat="1">
      <c r="B19" s="1190">
        <f>B12</f>
        <v>2018</v>
      </c>
      <c r="C19" s="1191">
        <f>'Table 6.2'!G196</f>
        <v>11239557027.180504</v>
      </c>
      <c r="D19" s="1191">
        <f>'Table 6.4'!D201</f>
        <v>3464493881.5964141</v>
      </c>
      <c r="E19" s="1191">
        <f>'Table 6.4'!H201</f>
        <v>281779148.09530008</v>
      </c>
      <c r="F19" s="1191">
        <f>'Table 6.4'!L201</f>
        <v>13905355.629000001</v>
      </c>
      <c r="G19" s="1191">
        <f>'Table 6.4'!P201</f>
        <v>427590254.37099987</v>
      </c>
      <c r="H19" s="1191">
        <f>SUM(C19:G19)</f>
        <v>15427325666.872219</v>
      </c>
    </row>
    <row r="20" spans="2:14">
      <c r="C20" s="1192"/>
      <c r="D20" s="1192"/>
      <c r="E20" s="1192"/>
      <c r="F20" s="1192"/>
      <c r="G20" s="1192"/>
      <c r="H20" s="1192"/>
    </row>
    <row r="21" spans="2:14">
      <c r="B21" s="1183" t="s">
        <v>1158</v>
      </c>
    </row>
    <row r="22" spans="2:14">
      <c r="B22" s="1184">
        <f>B15</f>
        <v>2014</v>
      </c>
      <c r="C22" s="1194">
        <f>C15/C8*100</f>
        <v>0.9605790997727589</v>
      </c>
      <c r="D22" s="1194">
        <f t="shared" ref="C22:H26" si="0">D15/D8*100</f>
        <v>3.5640755234813049</v>
      </c>
      <c r="E22" s="1194">
        <f t="shared" si="0"/>
        <v>1.9737331786562327</v>
      </c>
      <c r="F22" s="1194">
        <f t="shared" si="0"/>
        <v>1.0643787082639917</v>
      </c>
      <c r="G22" s="1194">
        <f t="shared" si="0"/>
        <v>0.8169380884314934</v>
      </c>
      <c r="H22" s="1194">
        <f t="shared" si="0"/>
        <v>1.1509850726916611</v>
      </c>
      <c r="I22" s="1186"/>
      <c r="J22" s="1186"/>
      <c r="K22" s="1186"/>
      <c r="L22" s="1186"/>
      <c r="M22" s="1186"/>
      <c r="N22" s="1186"/>
    </row>
    <row r="23" spans="2:14">
      <c r="B23" s="1184">
        <f>B16</f>
        <v>2015</v>
      </c>
      <c r="C23" s="1195">
        <f t="shared" si="0"/>
        <v>0.9697778268717776</v>
      </c>
      <c r="D23" s="1195">
        <f t="shared" si="0"/>
        <v>3.5828655309960218</v>
      </c>
      <c r="E23" s="1195">
        <f t="shared" si="0"/>
        <v>1.9837729320421782</v>
      </c>
      <c r="F23" s="1195">
        <f t="shared" si="0"/>
        <v>1.0477845297067272</v>
      </c>
      <c r="G23" s="1195">
        <f t="shared" si="0"/>
        <v>0.82630646787820472</v>
      </c>
      <c r="H23" s="1195">
        <f t="shared" si="0"/>
        <v>1.1613005185255449</v>
      </c>
      <c r="I23" s="1186"/>
      <c r="J23" s="1186"/>
      <c r="K23" s="1186"/>
      <c r="L23" s="1186"/>
      <c r="M23" s="1186"/>
      <c r="N23" s="1186"/>
    </row>
    <row r="24" spans="2:14">
      <c r="B24" s="1184">
        <f>B17</f>
        <v>2016</v>
      </c>
      <c r="C24" s="1195">
        <f t="shared" si="0"/>
        <v>0.98514512429458689</v>
      </c>
      <c r="D24" s="1195">
        <f t="shared" si="0"/>
        <v>3.4981949474806506</v>
      </c>
      <c r="E24" s="1195">
        <f t="shared" si="0"/>
        <v>2.0155927463310519</v>
      </c>
      <c r="F24" s="1195">
        <f t="shared" si="0"/>
        <v>1.0395173940026223</v>
      </c>
      <c r="G24" s="1195">
        <f t="shared" si="0"/>
        <v>0.88342176374782644</v>
      </c>
      <c r="H24" s="1195">
        <f t="shared" si="0"/>
        <v>1.1755199559190144</v>
      </c>
      <c r="I24" s="1186"/>
      <c r="J24" s="1186"/>
      <c r="K24" s="1186"/>
      <c r="L24" s="1186"/>
      <c r="M24" s="1186"/>
      <c r="N24" s="1186"/>
    </row>
    <row r="25" spans="2:14">
      <c r="B25" s="1184">
        <f>B18</f>
        <v>2017</v>
      </c>
      <c r="C25" s="1195">
        <f t="shared" si="0"/>
        <v>0.99110887957134697</v>
      </c>
      <c r="D25" s="1195">
        <f t="shared" si="0"/>
        <v>3.5310372691128862</v>
      </c>
      <c r="E25" s="1195">
        <f t="shared" si="0"/>
        <v>2.1231226525359657</v>
      </c>
      <c r="F25" s="1195">
        <f t="shared" si="0"/>
        <v>0.99349542526500534</v>
      </c>
      <c r="G25" s="1195">
        <f t="shared" si="0"/>
        <v>0.84230125401932621</v>
      </c>
      <c r="H25" s="1195">
        <f t="shared" si="0"/>
        <v>1.1848015631397391</v>
      </c>
      <c r="I25" s="1186"/>
      <c r="J25" s="1186"/>
      <c r="K25" s="1186"/>
      <c r="L25" s="1186"/>
      <c r="M25" s="1186"/>
      <c r="N25" s="1186"/>
    </row>
    <row r="26" spans="2:14">
      <c r="B26" s="1190">
        <f>B19</f>
        <v>2018</v>
      </c>
      <c r="C26" s="1196">
        <f>C19/C12*100</f>
        <v>0.99382069571783482</v>
      </c>
      <c r="D26" s="1196">
        <f>D19/D12*100</f>
        <v>3.5642128682785983</v>
      </c>
      <c r="E26" s="1196">
        <f t="shared" si="0"/>
        <v>2.5141713254000648</v>
      </c>
      <c r="F26" s="1196">
        <f t="shared" si="0"/>
        <v>1.0221208881904711</v>
      </c>
      <c r="G26" s="1196">
        <f t="shared" si="0"/>
        <v>0.85469663623380554</v>
      </c>
      <c r="H26" s="1196">
        <f t="shared" si="0"/>
        <v>1.1952285357274397</v>
      </c>
    </row>
    <row r="27" spans="2:14" s="1189" customFormat="1">
      <c r="C27" s="1193"/>
      <c r="D27" s="1193"/>
      <c r="E27" s="1193"/>
      <c r="F27" s="1193"/>
      <c r="G27" s="1193"/>
      <c r="H27" s="1193"/>
    </row>
    <row r="28" spans="2:14">
      <c r="B28" s="1182" t="s">
        <v>19</v>
      </c>
      <c r="C28" s="1197"/>
      <c r="D28" s="1197"/>
      <c r="E28" s="1197"/>
      <c r="F28" s="1197"/>
      <c r="G28" s="1197"/>
      <c r="H28" s="1197"/>
    </row>
    <row r="29" spans="2:14">
      <c r="B29" s="1406" t="s">
        <v>1159</v>
      </c>
      <c r="C29" s="1406"/>
      <c r="D29" s="1406"/>
      <c r="E29" s="1406"/>
      <c r="F29" s="1406"/>
      <c r="G29" s="1406"/>
      <c r="H29" s="1406"/>
    </row>
    <row r="30" spans="2:14">
      <c r="B30" s="1198" t="s">
        <v>1160</v>
      </c>
      <c r="C30" s="1214">
        <f>C12/C11-1</f>
        <v>3.5920085552869185E-2</v>
      </c>
      <c r="D30" s="1214">
        <f t="shared" ref="D30:H30" si="1">D12/D11-1</f>
        <v>4.6576282511418432E-2</v>
      </c>
      <c r="E30" s="1214">
        <f t="shared" si="1"/>
        <v>2.4736045329756706E-2</v>
      </c>
      <c r="F30" s="1214">
        <f t="shared" si="1"/>
        <v>-3.6956672055028839E-2</v>
      </c>
      <c r="G30" s="1214">
        <f t="shared" si="1"/>
        <v>4.2118669046077528E-2</v>
      </c>
      <c r="H30" s="1214">
        <f t="shared" si="1"/>
        <v>3.6773132091374228E-2</v>
      </c>
    </row>
    <row r="31" spans="2:14">
      <c r="C31" s="1257"/>
      <c r="D31" s="1257"/>
      <c r="E31" s="1257"/>
      <c r="F31" s="1257"/>
      <c r="G31" s="1257"/>
      <c r="H31" s="1257"/>
    </row>
    <row r="32" spans="2:14">
      <c r="C32" s="1257"/>
      <c r="D32" s="1257"/>
      <c r="E32" s="1257"/>
      <c r="F32" s="1257"/>
      <c r="G32" s="1257"/>
      <c r="H32" s="1257"/>
    </row>
    <row r="33" spans="3:8">
      <c r="C33" s="1258"/>
      <c r="D33" s="1258"/>
      <c r="E33" s="1258"/>
      <c r="F33" s="1258"/>
      <c r="G33" s="1258"/>
      <c r="H33" s="1258"/>
    </row>
    <row r="34" spans="3:8">
      <c r="C34" s="1199"/>
      <c r="D34" s="1199"/>
      <c r="E34" s="1199"/>
      <c r="F34" s="1199"/>
      <c r="G34" s="1199"/>
      <c r="H34" s="1199"/>
    </row>
    <row r="35" spans="3:8">
      <c r="C35" s="1259"/>
      <c r="D35" s="1259"/>
      <c r="E35" s="1259"/>
      <c r="F35" s="1259"/>
      <c r="G35" s="1259"/>
      <c r="H35" s="1259"/>
    </row>
    <row r="36" spans="3:8">
      <c r="C36" s="1259"/>
      <c r="D36" s="1259"/>
      <c r="E36" s="1259"/>
      <c r="F36" s="1259"/>
      <c r="G36" s="1259"/>
      <c r="H36" s="1259"/>
    </row>
    <row r="37" spans="3:8">
      <c r="C37" s="1260"/>
      <c r="D37" s="1260"/>
      <c r="E37" s="1260"/>
      <c r="F37" s="1260"/>
      <c r="G37" s="1260"/>
      <c r="H37" s="1260"/>
    </row>
    <row r="38" spans="3:8">
      <c r="C38" s="1200"/>
      <c r="D38" s="1200"/>
      <c r="E38" s="1200"/>
      <c r="F38" s="1200"/>
      <c r="G38" s="1200"/>
      <c r="H38" s="1200"/>
    </row>
  </sheetData>
  <mergeCells count="2">
    <mergeCell ref="B2:H2"/>
    <mergeCell ref="B29:H29"/>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214"/>
  <sheetViews>
    <sheetView workbookViewId="0"/>
  </sheetViews>
  <sheetFormatPr defaultColWidth="13.7109375" defaultRowHeight="12"/>
  <cols>
    <col min="1" max="1" width="14.42578125" style="281" customWidth="1"/>
    <col min="2" max="2" width="15.28515625" style="281" customWidth="1"/>
    <col min="3" max="3" width="15.7109375" style="281" customWidth="1"/>
    <col min="4" max="4" width="15.28515625" style="281" customWidth="1"/>
    <col min="5" max="6" width="16.85546875" style="281" customWidth="1"/>
    <col min="7" max="7" width="14.42578125" style="281" customWidth="1"/>
    <col min="8" max="8" width="14.42578125" style="1030" customWidth="1"/>
    <col min="9" max="10" width="8.28515625" style="281" customWidth="1"/>
    <col min="11" max="97" width="13.7109375" style="1031" customWidth="1"/>
    <col min="98" max="16384" width="13.7109375" style="281"/>
  </cols>
  <sheetData>
    <row r="1" spans="1:97" ht="15">
      <c r="A1" s="1029" t="s">
        <v>1091</v>
      </c>
      <c r="L1" s="1032"/>
    </row>
    <row r="2" spans="1:97" ht="12.75">
      <c r="A2" s="1408" t="s">
        <v>1161</v>
      </c>
      <c r="B2" s="1408"/>
      <c r="C2" s="1408"/>
      <c r="D2" s="1408"/>
      <c r="E2" s="1408"/>
      <c r="F2" s="1408"/>
      <c r="G2" s="1408"/>
      <c r="H2" s="1408"/>
      <c r="L2" s="1409"/>
      <c r="M2" s="1409"/>
      <c r="N2" s="1409"/>
      <c r="O2" s="1409"/>
      <c r="P2" s="1409"/>
      <c r="Q2" s="1409"/>
      <c r="R2" s="1409"/>
      <c r="S2" s="1409"/>
      <c r="U2" s="1032"/>
    </row>
    <row r="3" spans="1:97" ht="12.75" thickBot="1">
      <c r="A3" s="1033"/>
      <c r="B3" s="1033"/>
      <c r="C3" s="1033"/>
      <c r="D3" s="1033"/>
      <c r="E3" s="1033"/>
      <c r="F3" s="1033"/>
      <c r="G3" s="1033"/>
      <c r="H3" s="1034"/>
      <c r="L3" s="1035"/>
      <c r="M3" s="1035"/>
      <c r="N3" s="1035"/>
      <c r="O3" s="1035"/>
      <c r="P3" s="1035"/>
      <c r="Q3" s="1035"/>
      <c r="R3" s="1035"/>
      <c r="S3" s="1035"/>
      <c r="U3" s="1032"/>
    </row>
    <row r="5" spans="1:97" s="1038" customFormat="1">
      <c r="A5" s="1036" t="s">
        <v>23</v>
      </c>
      <c r="B5" s="1036" t="s">
        <v>1092</v>
      </c>
      <c r="C5" s="1036" t="s">
        <v>1093</v>
      </c>
      <c r="D5" s="1036" t="s">
        <v>1094</v>
      </c>
      <c r="E5" s="1036" t="s">
        <v>1095</v>
      </c>
      <c r="F5" s="1036" t="s">
        <v>1096</v>
      </c>
      <c r="G5" s="1036" t="s">
        <v>1097</v>
      </c>
      <c r="H5" s="1037" t="s">
        <v>1098</v>
      </c>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39"/>
      <c r="AN5" s="1039"/>
      <c r="AO5" s="1039"/>
      <c r="AP5" s="1039"/>
      <c r="AQ5" s="1039"/>
      <c r="AR5" s="1039"/>
      <c r="AS5" s="1039"/>
      <c r="AT5" s="1039"/>
      <c r="AU5" s="1039"/>
      <c r="AV5" s="1039"/>
      <c r="AW5" s="1039"/>
      <c r="AX5" s="1039"/>
      <c r="AY5" s="1039"/>
      <c r="AZ5" s="1039"/>
      <c r="BA5" s="1039"/>
      <c r="BB5" s="1039"/>
      <c r="BC5" s="1039"/>
      <c r="BD5" s="1039"/>
      <c r="BE5" s="1039"/>
      <c r="BF5" s="1039"/>
      <c r="BG5" s="1039"/>
      <c r="BH5" s="1039"/>
      <c r="BI5" s="1039"/>
      <c r="BJ5" s="1039"/>
      <c r="BK5" s="1039"/>
      <c r="BL5" s="1039"/>
      <c r="BM5" s="1039"/>
      <c r="BN5" s="1039"/>
      <c r="BO5" s="1039"/>
      <c r="BP5" s="1039"/>
      <c r="BQ5" s="1039"/>
      <c r="BR5" s="1039"/>
      <c r="BS5" s="1039"/>
      <c r="BT5" s="1039"/>
      <c r="BU5" s="1039"/>
      <c r="BV5" s="1039"/>
      <c r="BW5" s="1039"/>
      <c r="BX5" s="1039"/>
      <c r="BY5" s="1039"/>
      <c r="BZ5" s="1039"/>
      <c r="CA5" s="1039"/>
      <c r="CB5" s="1039"/>
      <c r="CC5" s="1039"/>
      <c r="CD5" s="1039"/>
      <c r="CE5" s="1039"/>
      <c r="CF5" s="1039"/>
      <c r="CG5" s="1039"/>
      <c r="CH5" s="1039"/>
      <c r="CI5" s="1039"/>
      <c r="CJ5" s="1039"/>
      <c r="CK5" s="1039"/>
      <c r="CL5" s="1039"/>
      <c r="CM5" s="1039"/>
      <c r="CN5" s="1039"/>
      <c r="CO5" s="1039"/>
      <c r="CP5" s="1039"/>
      <c r="CQ5" s="1039"/>
      <c r="CR5" s="1039"/>
      <c r="CS5" s="1039"/>
    </row>
    <row r="6" spans="1:97" ht="8.25" customHeight="1"/>
    <row r="7" spans="1:97" s="1040" customFormat="1" ht="12" customHeight="1">
      <c r="A7" s="1040" t="s">
        <v>78</v>
      </c>
      <c r="B7" s="1041">
        <v>1634142400</v>
      </c>
      <c r="C7" s="1041">
        <v>1549909900</v>
      </c>
      <c r="D7" s="1041">
        <v>1951865100</v>
      </c>
      <c r="E7" s="1042">
        <v>3586007500</v>
      </c>
      <c r="F7" s="1042">
        <v>3501775000</v>
      </c>
      <c r="G7" s="1041">
        <v>20236632.48</v>
      </c>
      <c r="H7" s="1043">
        <v>2018</v>
      </c>
      <c r="I7" s="1044"/>
      <c r="J7" s="1044"/>
      <c r="K7" s="1045"/>
      <c r="L7" s="1045"/>
      <c r="M7" s="1046"/>
      <c r="N7" s="1046"/>
      <c r="O7" s="1046"/>
      <c r="P7" s="1046"/>
      <c r="Q7" s="1046"/>
      <c r="R7" s="1046"/>
      <c r="S7" s="1047"/>
      <c r="T7" s="1045"/>
      <c r="U7" s="1045"/>
      <c r="V7" s="1048"/>
      <c r="W7" s="1048"/>
      <c r="X7" s="1048"/>
      <c r="Y7" s="1048"/>
      <c r="Z7" s="1048"/>
      <c r="AA7" s="1048"/>
      <c r="AB7" s="1048"/>
      <c r="AC7" s="1045"/>
      <c r="AD7" s="1045"/>
      <c r="AE7" s="1045"/>
      <c r="AF7" s="1045"/>
      <c r="AG7" s="1045"/>
      <c r="AH7" s="1045"/>
      <c r="AI7" s="1045"/>
      <c r="AJ7" s="1045"/>
      <c r="AK7" s="1045"/>
      <c r="AL7" s="1045"/>
      <c r="AM7" s="1045"/>
      <c r="AN7" s="1045"/>
      <c r="AO7" s="1045"/>
      <c r="AP7" s="1045"/>
      <c r="AQ7" s="1045"/>
      <c r="AR7" s="1045"/>
      <c r="AS7" s="1045"/>
      <c r="AT7" s="1045"/>
      <c r="AU7" s="1045"/>
      <c r="AV7" s="1045"/>
      <c r="AW7" s="1045"/>
      <c r="AX7" s="1045"/>
      <c r="AY7" s="1045"/>
      <c r="AZ7" s="1045"/>
      <c r="BA7" s="1045"/>
      <c r="BB7" s="1045"/>
      <c r="BC7" s="1045"/>
      <c r="BD7" s="1045"/>
      <c r="BE7" s="1045"/>
      <c r="BF7" s="1045"/>
      <c r="BG7" s="1045"/>
      <c r="BH7" s="1045"/>
      <c r="BI7" s="1045"/>
      <c r="BJ7" s="1045"/>
      <c r="BK7" s="1045"/>
      <c r="BL7" s="1045"/>
      <c r="BM7" s="1045"/>
      <c r="BN7" s="1045"/>
      <c r="BO7" s="1045"/>
      <c r="BP7" s="1045"/>
      <c r="BQ7" s="1045"/>
      <c r="BR7" s="1045"/>
      <c r="BS7" s="1045"/>
      <c r="BT7" s="1045"/>
      <c r="BU7" s="1045"/>
      <c r="BV7" s="1045"/>
      <c r="BW7" s="1045"/>
      <c r="BX7" s="1045"/>
      <c r="BY7" s="1045"/>
      <c r="BZ7" s="1045"/>
      <c r="CA7" s="1045"/>
      <c r="CB7" s="1045"/>
      <c r="CC7" s="1045"/>
      <c r="CD7" s="1045"/>
      <c r="CE7" s="1045"/>
      <c r="CF7" s="1045"/>
      <c r="CG7" s="1045"/>
      <c r="CH7" s="1045"/>
      <c r="CI7" s="1045"/>
      <c r="CJ7" s="1045"/>
      <c r="CK7" s="1045"/>
      <c r="CL7" s="1045"/>
      <c r="CM7" s="1045"/>
      <c r="CN7" s="1045"/>
      <c r="CO7" s="1045"/>
      <c r="CP7" s="1045"/>
      <c r="CQ7" s="1045"/>
      <c r="CR7" s="1045"/>
      <c r="CS7" s="1045"/>
    </row>
    <row r="8" spans="1:97" ht="12" customHeight="1">
      <c r="A8" s="281" t="s">
        <v>80</v>
      </c>
      <c r="B8" s="1049">
        <v>7797263400</v>
      </c>
      <c r="C8" s="1049">
        <v>6229346600</v>
      </c>
      <c r="D8" s="1049">
        <v>11739530500</v>
      </c>
      <c r="E8" s="1050">
        <v>19536793900</v>
      </c>
      <c r="F8" s="1050">
        <v>17968877100</v>
      </c>
      <c r="G8" s="1049">
        <v>150758878.86899999</v>
      </c>
      <c r="H8" s="1043">
        <v>2018</v>
      </c>
      <c r="I8" s="1044"/>
      <c r="J8" s="1044"/>
      <c r="M8" s="1051"/>
      <c r="N8" s="1051"/>
      <c r="O8" s="1051"/>
      <c r="P8" s="1051"/>
      <c r="Q8" s="1051"/>
      <c r="R8" s="1051"/>
      <c r="S8" s="1052"/>
      <c r="V8" s="1053"/>
      <c r="W8" s="1053"/>
      <c r="X8" s="1053"/>
      <c r="Y8" s="1053"/>
      <c r="Z8" s="1053"/>
      <c r="AA8" s="1053"/>
      <c r="AB8" s="1053"/>
    </row>
    <row r="9" spans="1:97" ht="12" customHeight="1">
      <c r="A9" s="281" t="s">
        <v>82</v>
      </c>
      <c r="B9" s="1054">
        <v>321670500</v>
      </c>
      <c r="C9" s="1054">
        <v>240287800</v>
      </c>
      <c r="D9" s="1054">
        <v>789973900</v>
      </c>
      <c r="E9" s="1055">
        <v>1111644400</v>
      </c>
      <c r="F9" s="1055">
        <v>1030261700</v>
      </c>
      <c r="G9" s="1054">
        <v>7314858.0699999994</v>
      </c>
      <c r="H9" s="1043">
        <v>2018</v>
      </c>
      <c r="I9" s="1044"/>
      <c r="J9" s="1044"/>
      <c r="M9" s="1051"/>
      <c r="N9" s="1051"/>
      <c r="O9" s="1051"/>
      <c r="P9" s="1051"/>
      <c r="Q9" s="1051"/>
      <c r="R9" s="1051"/>
      <c r="S9" s="1052"/>
      <c r="V9" s="1053"/>
      <c r="W9" s="1053"/>
      <c r="X9" s="1053"/>
      <c r="Y9" s="1053"/>
      <c r="Z9" s="1053"/>
      <c r="AA9" s="1053"/>
      <c r="AB9" s="1053"/>
    </row>
    <row r="10" spans="1:97" ht="12" customHeight="1">
      <c r="A10" s="281" t="s">
        <v>84</v>
      </c>
      <c r="B10" s="1049">
        <v>514177088</v>
      </c>
      <c r="C10" s="1049">
        <v>440369188</v>
      </c>
      <c r="D10" s="1049">
        <v>759409000</v>
      </c>
      <c r="E10" s="1050">
        <v>1273586088</v>
      </c>
      <c r="F10" s="1050">
        <v>1199778188</v>
      </c>
      <c r="G10" s="1049">
        <v>5638957.4835999999</v>
      </c>
      <c r="H10" s="1043">
        <v>2018</v>
      </c>
      <c r="I10" s="1044"/>
      <c r="J10" s="1044"/>
      <c r="M10" s="1051"/>
      <c r="N10" s="1051"/>
      <c r="O10" s="1051"/>
      <c r="P10" s="1051"/>
      <c r="Q10" s="1051"/>
      <c r="R10" s="1051"/>
      <c r="S10" s="1052"/>
      <c r="V10" s="1053"/>
      <c r="W10" s="1053"/>
      <c r="X10" s="1053"/>
      <c r="Y10" s="1053"/>
      <c r="Z10" s="1053"/>
      <c r="AA10" s="1053"/>
      <c r="AB10" s="1053"/>
    </row>
    <row r="11" spans="1:97" ht="12" customHeight="1">
      <c r="A11" s="281" t="s">
        <v>86</v>
      </c>
      <c r="B11" s="1049">
        <v>1090687300</v>
      </c>
      <c r="C11" s="1049">
        <v>801967400</v>
      </c>
      <c r="D11" s="1049">
        <v>1550215700</v>
      </c>
      <c r="E11" s="1050">
        <v>2640903000</v>
      </c>
      <c r="F11" s="1050">
        <v>2352183100</v>
      </c>
      <c r="G11" s="1049">
        <v>14348316.91</v>
      </c>
      <c r="H11" s="1043">
        <v>2018</v>
      </c>
      <c r="I11" s="1044"/>
      <c r="J11" s="1044"/>
      <c r="M11" s="1051"/>
      <c r="N11" s="1051"/>
      <c r="O11" s="1051"/>
      <c r="P11" s="1051"/>
      <c r="Q11" s="1051"/>
      <c r="R11" s="1051"/>
      <c r="S11" s="1052"/>
      <c r="V11" s="1053"/>
      <c r="W11" s="1053"/>
      <c r="X11" s="1053"/>
      <c r="Y11" s="1053"/>
      <c r="Z11" s="1053"/>
      <c r="AA11" s="1053"/>
      <c r="AB11" s="1053"/>
    </row>
    <row r="12" spans="1:97" ht="9" customHeight="1">
      <c r="B12" s="1049"/>
      <c r="C12" s="1049"/>
      <c r="D12" s="1049"/>
      <c r="E12" s="1050"/>
      <c r="F12" s="1050"/>
      <c r="G12" s="1049"/>
      <c r="M12" s="1051"/>
      <c r="N12" s="1051"/>
      <c r="O12" s="1051"/>
      <c r="P12" s="1051"/>
      <c r="Q12" s="1051"/>
      <c r="R12" s="1051"/>
      <c r="S12" s="1052"/>
      <c r="V12" s="1053"/>
      <c r="W12" s="1053"/>
      <c r="X12" s="1053"/>
      <c r="Y12" s="1053"/>
      <c r="Z12" s="1053"/>
      <c r="AA12" s="1053"/>
      <c r="AB12" s="1053"/>
    </row>
    <row r="13" spans="1:97" s="1040" customFormat="1" ht="12" customHeight="1">
      <c r="A13" s="1040" t="s">
        <v>88</v>
      </c>
      <c r="B13" s="1049">
        <v>600675600</v>
      </c>
      <c r="C13" s="1049">
        <v>546404697</v>
      </c>
      <c r="D13" s="1049">
        <v>774897819</v>
      </c>
      <c r="E13" s="1050">
        <v>1375573419</v>
      </c>
      <c r="F13" s="1050">
        <v>1321302516</v>
      </c>
      <c r="G13" s="1049">
        <v>8588466.3540000003</v>
      </c>
      <c r="H13" s="1043">
        <v>2018</v>
      </c>
      <c r="I13" s="1044"/>
      <c r="J13" s="1044"/>
      <c r="K13" s="1045"/>
      <c r="L13" s="1045"/>
      <c r="M13" s="1056"/>
      <c r="N13" s="1056"/>
      <c r="O13" s="1056"/>
      <c r="P13" s="1056"/>
      <c r="Q13" s="1056"/>
      <c r="R13" s="1056"/>
      <c r="S13" s="1047"/>
      <c r="T13" s="1045"/>
      <c r="U13" s="1045"/>
      <c r="V13" s="1048"/>
      <c r="W13" s="1048"/>
      <c r="X13" s="1048"/>
      <c r="Y13" s="1048"/>
      <c r="Z13" s="1048"/>
      <c r="AA13" s="1048"/>
      <c r="AB13" s="1048"/>
      <c r="AC13" s="1045"/>
      <c r="AD13" s="1045"/>
      <c r="AE13" s="1045"/>
      <c r="AF13" s="1045"/>
      <c r="AG13" s="1045"/>
      <c r="AH13" s="1045"/>
      <c r="AI13" s="1045"/>
      <c r="AJ13" s="1045"/>
      <c r="AK13" s="1045"/>
      <c r="AL13" s="1045"/>
      <c r="AM13" s="1045"/>
      <c r="AN13" s="1045"/>
      <c r="AO13" s="1045"/>
      <c r="AP13" s="1045"/>
      <c r="AQ13" s="1045"/>
      <c r="AR13" s="1045"/>
      <c r="AS13" s="1045"/>
      <c r="AT13" s="1045"/>
      <c r="AU13" s="1045"/>
      <c r="AV13" s="1045"/>
      <c r="AW13" s="1045"/>
      <c r="AX13" s="1045"/>
      <c r="AY13" s="1045"/>
      <c r="AZ13" s="1045"/>
      <c r="BA13" s="1045"/>
      <c r="BB13" s="1045"/>
      <c r="BC13" s="1045"/>
      <c r="BD13" s="1045"/>
      <c r="BE13" s="1045"/>
      <c r="BF13" s="1045"/>
      <c r="BG13" s="1045"/>
      <c r="BH13" s="1045"/>
      <c r="BI13" s="1045"/>
      <c r="BJ13" s="1045"/>
      <c r="BK13" s="1045"/>
      <c r="BL13" s="1045"/>
      <c r="BM13" s="1045"/>
      <c r="BN13" s="1045"/>
      <c r="BO13" s="1045"/>
      <c r="BP13" s="1045"/>
      <c r="BQ13" s="1045"/>
      <c r="BR13" s="1045"/>
      <c r="BS13" s="1045"/>
      <c r="BT13" s="1045"/>
      <c r="BU13" s="1045"/>
      <c r="BV13" s="1045"/>
      <c r="BW13" s="1045"/>
      <c r="BX13" s="1045"/>
      <c r="BY13" s="1045"/>
      <c r="BZ13" s="1045"/>
      <c r="CA13" s="1045"/>
      <c r="CB13" s="1045"/>
      <c r="CC13" s="1045"/>
      <c r="CD13" s="1045"/>
      <c r="CE13" s="1045"/>
      <c r="CF13" s="1045"/>
      <c r="CG13" s="1045"/>
      <c r="CH13" s="1045"/>
      <c r="CI13" s="1045"/>
      <c r="CJ13" s="1045"/>
      <c r="CK13" s="1045"/>
      <c r="CL13" s="1045"/>
      <c r="CM13" s="1045"/>
      <c r="CN13" s="1045"/>
      <c r="CO13" s="1045"/>
      <c r="CP13" s="1045"/>
      <c r="CQ13" s="1045"/>
      <c r="CR13" s="1045"/>
      <c r="CS13" s="1045"/>
    </row>
    <row r="14" spans="1:97" ht="12" customHeight="1">
      <c r="A14" s="281" t="s">
        <v>90</v>
      </c>
      <c r="B14" s="1049">
        <v>30299633700</v>
      </c>
      <c r="C14" s="1049">
        <v>30299633700</v>
      </c>
      <c r="D14" s="1049">
        <v>47290504500</v>
      </c>
      <c r="E14" s="1050">
        <v>77590138200</v>
      </c>
      <c r="F14" s="1050">
        <v>77590138200</v>
      </c>
      <c r="G14" s="1049">
        <v>785988099.96599996</v>
      </c>
      <c r="H14" s="1043">
        <v>2018</v>
      </c>
      <c r="I14" s="1044"/>
      <c r="J14" s="1044"/>
      <c r="M14" s="1051"/>
      <c r="N14" s="1051"/>
      <c r="O14" s="1051"/>
      <c r="P14" s="1051"/>
      <c r="Q14" s="1051"/>
      <c r="R14" s="1051"/>
      <c r="S14" s="1052"/>
      <c r="V14" s="1053"/>
      <c r="W14" s="1053"/>
      <c r="X14" s="1053"/>
      <c r="Y14" s="1053"/>
      <c r="Z14" s="1053"/>
      <c r="AA14" s="1053"/>
      <c r="AB14" s="1053"/>
    </row>
    <row r="15" spans="1:97" s="1040" customFormat="1" ht="12" customHeight="1">
      <c r="A15" s="1040" t="s">
        <v>92</v>
      </c>
      <c r="B15" s="1054">
        <v>3678358000</v>
      </c>
      <c r="C15" s="1054">
        <v>2393071590</v>
      </c>
      <c r="D15" s="1054">
        <v>4572341700</v>
      </c>
      <c r="E15" s="1055">
        <v>8250699700</v>
      </c>
      <c r="F15" s="1055">
        <v>6965413290</v>
      </c>
      <c r="G15" s="1054">
        <v>43882103.727000006</v>
      </c>
      <c r="H15" s="1043">
        <v>2018</v>
      </c>
      <c r="I15" s="1044"/>
      <c r="J15" s="1044"/>
      <c r="K15" s="1045"/>
      <c r="L15" s="1045"/>
      <c r="M15" s="1056"/>
      <c r="N15" s="1056"/>
      <c r="O15" s="1056"/>
      <c r="P15" s="1056"/>
      <c r="Q15" s="1056"/>
      <c r="R15" s="1056"/>
      <c r="S15" s="1047"/>
      <c r="T15" s="1045"/>
      <c r="U15" s="1045"/>
      <c r="V15" s="1048"/>
      <c r="W15" s="1048"/>
      <c r="X15" s="1048"/>
      <c r="Y15" s="1048"/>
      <c r="Z15" s="1048"/>
      <c r="AA15" s="1048"/>
      <c r="AB15" s="1048"/>
      <c r="AC15" s="1045"/>
      <c r="AD15" s="1045"/>
      <c r="AE15" s="1045"/>
      <c r="AF15" s="1045"/>
      <c r="AG15" s="1045"/>
      <c r="AH15" s="1045"/>
      <c r="AI15" s="1045"/>
      <c r="AJ15" s="1045"/>
      <c r="AK15" s="1045"/>
      <c r="AL15" s="1045"/>
      <c r="AM15" s="1045"/>
      <c r="AN15" s="1045"/>
      <c r="AO15" s="1045"/>
      <c r="AP15" s="1045"/>
      <c r="AQ15" s="1045"/>
      <c r="AR15" s="1045"/>
      <c r="AS15" s="1045"/>
      <c r="AT15" s="1045"/>
      <c r="AU15" s="1045"/>
      <c r="AV15" s="1045"/>
      <c r="AW15" s="1045"/>
      <c r="AX15" s="1045"/>
      <c r="AY15" s="1045"/>
      <c r="AZ15" s="1045"/>
      <c r="BA15" s="1045"/>
      <c r="BB15" s="1045"/>
      <c r="BC15" s="1045"/>
      <c r="BD15" s="1045"/>
      <c r="BE15" s="1045"/>
      <c r="BF15" s="1045"/>
      <c r="BG15" s="1045"/>
      <c r="BH15" s="1045"/>
      <c r="BI15" s="1045"/>
      <c r="BJ15" s="1045"/>
      <c r="BK15" s="1045"/>
      <c r="BL15" s="1045"/>
      <c r="BM15" s="1045"/>
      <c r="BN15" s="1045"/>
      <c r="BO15" s="1045"/>
      <c r="BP15" s="1045"/>
      <c r="BQ15" s="1045"/>
      <c r="BR15" s="1045"/>
      <c r="BS15" s="1045"/>
      <c r="BT15" s="1045"/>
      <c r="BU15" s="1045"/>
      <c r="BV15" s="1045"/>
      <c r="BW15" s="1045"/>
      <c r="BX15" s="1045"/>
      <c r="BY15" s="1045"/>
      <c r="BZ15" s="1045"/>
      <c r="CA15" s="1045"/>
      <c r="CB15" s="1045"/>
      <c r="CC15" s="1045"/>
      <c r="CD15" s="1045"/>
      <c r="CE15" s="1045"/>
      <c r="CF15" s="1045"/>
      <c r="CG15" s="1045"/>
      <c r="CH15" s="1045"/>
      <c r="CI15" s="1045"/>
      <c r="CJ15" s="1045"/>
      <c r="CK15" s="1045"/>
      <c r="CL15" s="1045"/>
      <c r="CM15" s="1045"/>
      <c r="CN15" s="1045"/>
      <c r="CO15" s="1045"/>
      <c r="CP15" s="1045"/>
      <c r="CQ15" s="1045"/>
      <c r="CR15" s="1045"/>
      <c r="CS15" s="1045"/>
    </row>
    <row r="16" spans="1:97" ht="12" customHeight="1">
      <c r="A16" s="281" t="s">
        <v>94</v>
      </c>
      <c r="B16" s="1049">
        <v>384512800</v>
      </c>
      <c r="C16" s="1049">
        <v>355947900</v>
      </c>
      <c r="D16" s="1049">
        <v>496545200</v>
      </c>
      <c r="E16" s="1050">
        <v>881058000</v>
      </c>
      <c r="F16" s="1050">
        <v>852493100</v>
      </c>
      <c r="G16" s="1049">
        <v>4262465.5</v>
      </c>
      <c r="H16" s="1030" t="s">
        <v>1162</v>
      </c>
      <c r="I16" s="1044"/>
      <c r="J16" s="1044"/>
      <c r="M16" s="1051"/>
      <c r="N16" s="1051"/>
      <c r="O16" s="1051"/>
      <c r="P16" s="1051"/>
      <c r="Q16" s="1051"/>
      <c r="R16" s="1051"/>
      <c r="S16" s="1052"/>
      <c r="V16" s="1053"/>
      <c r="W16" s="1053"/>
      <c r="X16" s="1053"/>
      <c r="Y16" s="1053"/>
      <c r="Z16" s="1053"/>
      <c r="AA16" s="1053"/>
      <c r="AB16" s="1053"/>
    </row>
    <row r="17" spans="1:97" ht="12" customHeight="1">
      <c r="A17" s="281" t="s">
        <v>1099</v>
      </c>
      <c r="B17" s="1054">
        <v>4060697500</v>
      </c>
      <c r="C17" s="1054">
        <v>2853814200</v>
      </c>
      <c r="D17" s="1054">
        <v>5625846405</v>
      </c>
      <c r="E17" s="1055">
        <v>9686543905</v>
      </c>
      <c r="F17" s="1055">
        <v>8479660605</v>
      </c>
      <c r="G17" s="1054">
        <v>44094235.145999998</v>
      </c>
      <c r="H17" s="1043">
        <v>2018</v>
      </c>
      <c r="I17" s="1044"/>
      <c r="J17" s="1044"/>
      <c r="P17" s="1057"/>
      <c r="Q17" s="1057"/>
      <c r="S17" s="1052"/>
      <c r="V17" s="1053"/>
      <c r="W17" s="1053"/>
      <c r="X17" s="1053"/>
      <c r="Y17" s="1053"/>
      <c r="Z17" s="1053"/>
      <c r="AA17" s="1053"/>
      <c r="AB17" s="1053"/>
    </row>
    <row r="18" spans="1:97" ht="9" customHeight="1">
      <c r="B18" s="1058"/>
      <c r="C18" s="1058"/>
      <c r="D18" s="1058"/>
      <c r="E18" s="1050"/>
      <c r="F18" s="1050"/>
      <c r="G18" s="1058"/>
      <c r="H18" s="1059"/>
      <c r="M18" s="1051"/>
      <c r="N18" s="1051"/>
      <c r="O18" s="1051"/>
      <c r="P18" s="1051"/>
      <c r="Q18" s="1051"/>
      <c r="R18" s="1051"/>
      <c r="S18" s="1052"/>
      <c r="V18" s="1053"/>
      <c r="W18" s="1053"/>
      <c r="X18" s="1053"/>
      <c r="Y18" s="1053"/>
      <c r="Z18" s="1053"/>
      <c r="AA18" s="1053"/>
      <c r="AB18" s="1053"/>
    </row>
    <row r="19" spans="1:97" ht="12" customHeight="1">
      <c r="A19" s="281" t="s">
        <v>97</v>
      </c>
      <c r="B19" s="1049">
        <v>349316400</v>
      </c>
      <c r="C19" s="1049">
        <v>197512800</v>
      </c>
      <c r="D19" s="1049">
        <v>253457000</v>
      </c>
      <c r="E19" s="1050">
        <v>602773400</v>
      </c>
      <c r="F19" s="1050">
        <v>450969800</v>
      </c>
      <c r="G19" s="1049">
        <v>2705818.8</v>
      </c>
      <c r="H19" s="1043">
        <v>2018</v>
      </c>
      <c r="I19" s="1044"/>
      <c r="J19" s="1044"/>
      <c r="M19" s="1051"/>
      <c r="N19" s="1051"/>
      <c r="O19" s="1051"/>
      <c r="P19" s="1051"/>
      <c r="Q19" s="1051"/>
      <c r="R19" s="1051"/>
      <c r="S19" s="1052"/>
      <c r="V19" s="1053"/>
      <c r="W19" s="1053"/>
      <c r="X19" s="1053"/>
      <c r="Y19" s="1053"/>
      <c r="Z19" s="1053"/>
      <c r="AA19" s="1053"/>
      <c r="AB19" s="1053"/>
    </row>
    <row r="20" spans="1:97" s="1040" customFormat="1" ht="12" customHeight="1">
      <c r="A20" s="1040" t="s">
        <v>99</v>
      </c>
      <c r="B20" s="1054">
        <v>1278142200</v>
      </c>
      <c r="C20" s="1054">
        <v>952811800</v>
      </c>
      <c r="D20" s="1054">
        <v>2428855150</v>
      </c>
      <c r="E20" s="1055">
        <v>3706997350</v>
      </c>
      <c r="F20" s="1055">
        <v>3381666950</v>
      </c>
      <c r="G20" s="1054">
        <v>26715168.905000001</v>
      </c>
      <c r="H20" s="1043">
        <v>2018</v>
      </c>
      <c r="I20" s="1044"/>
      <c r="J20" s="1044"/>
      <c r="K20" s="1045"/>
      <c r="L20" s="1045"/>
      <c r="M20" s="1056"/>
      <c r="N20" s="1056"/>
      <c r="O20" s="1056"/>
      <c r="P20" s="1056"/>
      <c r="Q20" s="1056"/>
      <c r="R20" s="1056"/>
      <c r="S20" s="1047"/>
      <c r="T20" s="1045"/>
      <c r="U20" s="1045"/>
      <c r="V20" s="1048"/>
      <c r="W20" s="1048"/>
      <c r="X20" s="1048"/>
      <c r="Y20" s="1048"/>
      <c r="Z20" s="1048"/>
      <c r="AA20" s="1048"/>
      <c r="AB20" s="1048"/>
      <c r="AC20" s="1045"/>
      <c r="AD20" s="1045"/>
      <c r="AE20" s="1045"/>
      <c r="AF20" s="1045"/>
      <c r="AG20" s="1045"/>
      <c r="AH20" s="1045"/>
      <c r="AI20" s="1045"/>
      <c r="AJ20" s="1045"/>
      <c r="AK20" s="1045"/>
      <c r="AL20" s="1045"/>
      <c r="AM20" s="1045"/>
      <c r="AN20" s="1045"/>
      <c r="AO20" s="1045"/>
      <c r="AP20" s="1045"/>
      <c r="AQ20" s="1045"/>
      <c r="AR20" s="1045"/>
      <c r="AS20" s="1045"/>
      <c r="AT20" s="1045"/>
      <c r="AU20" s="1045"/>
      <c r="AV20" s="1045"/>
      <c r="AW20" s="1045"/>
      <c r="AX20" s="1045"/>
      <c r="AY20" s="1045"/>
      <c r="AZ20" s="1045"/>
      <c r="BA20" s="1045"/>
      <c r="BB20" s="1045"/>
      <c r="BC20" s="1045"/>
      <c r="BD20" s="1045"/>
      <c r="BE20" s="1045"/>
      <c r="BF20" s="1045"/>
      <c r="BG20" s="1045"/>
      <c r="BH20" s="1045"/>
      <c r="BI20" s="1045"/>
      <c r="BJ20" s="1045"/>
      <c r="BK20" s="1045"/>
      <c r="BL20" s="1045"/>
      <c r="BM20" s="1045"/>
      <c r="BN20" s="1045"/>
      <c r="BO20" s="1045"/>
      <c r="BP20" s="1045"/>
      <c r="BQ20" s="1045"/>
      <c r="BR20" s="1045"/>
      <c r="BS20" s="1045"/>
      <c r="BT20" s="1045"/>
      <c r="BU20" s="1045"/>
      <c r="BV20" s="1045"/>
      <c r="BW20" s="1045"/>
      <c r="BX20" s="1045"/>
      <c r="BY20" s="1045"/>
      <c r="BZ20" s="1045"/>
      <c r="CA20" s="1045"/>
      <c r="CB20" s="1045"/>
      <c r="CC20" s="1045"/>
      <c r="CD20" s="1045"/>
      <c r="CE20" s="1045"/>
      <c r="CF20" s="1045"/>
      <c r="CG20" s="1045"/>
      <c r="CH20" s="1045"/>
      <c r="CI20" s="1045"/>
      <c r="CJ20" s="1045"/>
      <c r="CK20" s="1045"/>
      <c r="CL20" s="1045"/>
      <c r="CM20" s="1045"/>
      <c r="CN20" s="1045"/>
      <c r="CO20" s="1045"/>
      <c r="CP20" s="1045"/>
      <c r="CQ20" s="1045"/>
      <c r="CR20" s="1045"/>
      <c r="CS20" s="1045"/>
    </row>
    <row r="21" spans="1:97" ht="12" customHeight="1">
      <c r="A21" s="281" t="s">
        <v>101</v>
      </c>
      <c r="B21" s="1054">
        <v>700019900</v>
      </c>
      <c r="C21" s="1054">
        <v>700019900</v>
      </c>
      <c r="D21" s="1054">
        <v>599821970</v>
      </c>
      <c r="E21" s="1055">
        <v>1299841870</v>
      </c>
      <c r="F21" s="1055">
        <v>1299841870</v>
      </c>
      <c r="G21" s="1054">
        <v>6889161.9110000003</v>
      </c>
      <c r="H21" s="1043">
        <v>2018</v>
      </c>
      <c r="I21" s="1044"/>
      <c r="J21" s="1044"/>
      <c r="M21" s="1051"/>
      <c r="N21" s="1051"/>
      <c r="O21" s="1051"/>
      <c r="P21" s="1051"/>
      <c r="Q21" s="1051"/>
      <c r="R21" s="1051"/>
      <c r="S21" s="1052"/>
      <c r="V21" s="1053"/>
      <c r="W21" s="1053"/>
      <c r="X21" s="1053"/>
      <c r="Y21" s="1053"/>
      <c r="Z21" s="1053"/>
      <c r="AA21" s="1053"/>
      <c r="AB21" s="1053"/>
    </row>
    <row r="22" spans="1:97" s="1040" customFormat="1" ht="12" customHeight="1">
      <c r="A22" s="1040" t="s">
        <v>103</v>
      </c>
      <c r="B22" s="1054">
        <v>658311319</v>
      </c>
      <c r="C22" s="1054">
        <v>658311319</v>
      </c>
      <c r="D22" s="1054">
        <v>1726954414</v>
      </c>
      <c r="E22" s="1055">
        <v>2385265733</v>
      </c>
      <c r="F22" s="1055">
        <v>2385265733</v>
      </c>
      <c r="G22" s="1054">
        <v>9302536.3586999997</v>
      </c>
      <c r="H22" s="1043">
        <v>2018</v>
      </c>
      <c r="I22" s="1044"/>
      <c r="J22" s="1044"/>
      <c r="K22" s="1045"/>
      <c r="L22" s="1045"/>
      <c r="M22" s="1056"/>
      <c r="N22" s="1056"/>
      <c r="O22" s="1056"/>
      <c r="P22" s="1056"/>
      <c r="Q22" s="1056"/>
      <c r="R22" s="1056"/>
      <c r="S22" s="1047"/>
      <c r="T22" s="1045"/>
      <c r="U22" s="1045"/>
      <c r="V22" s="1048"/>
      <c r="W22" s="1048"/>
      <c r="X22" s="1048"/>
      <c r="Y22" s="1048"/>
      <c r="Z22" s="1048"/>
      <c r="AA22" s="1048"/>
      <c r="AB22" s="1048"/>
      <c r="AC22" s="1045"/>
      <c r="AD22" s="1045"/>
      <c r="AE22" s="1045"/>
      <c r="AF22" s="1045"/>
      <c r="AG22" s="1045"/>
      <c r="AH22" s="1045"/>
      <c r="AI22" s="1045"/>
      <c r="AJ22" s="1045"/>
      <c r="AK22" s="1045"/>
      <c r="AL22" s="1045"/>
      <c r="AM22" s="1045"/>
      <c r="AN22" s="1045"/>
      <c r="AO22" s="1045"/>
      <c r="AP22" s="1045"/>
      <c r="AQ22" s="1045"/>
      <c r="AR22" s="1045"/>
      <c r="AS22" s="1045"/>
      <c r="AT22" s="1045"/>
      <c r="AU22" s="1045"/>
      <c r="AV22" s="1045"/>
      <c r="AW22" s="1045"/>
      <c r="AX22" s="1045"/>
      <c r="AY22" s="1045"/>
      <c r="AZ22" s="1045"/>
      <c r="BA22" s="1045"/>
      <c r="BB22" s="1045"/>
      <c r="BC22" s="1045"/>
      <c r="BD22" s="1045"/>
      <c r="BE22" s="1045"/>
      <c r="BF22" s="1045"/>
      <c r="BG22" s="1045"/>
      <c r="BH22" s="1045"/>
      <c r="BI22" s="1045"/>
      <c r="BJ22" s="1045"/>
      <c r="BK22" s="1045"/>
      <c r="BL22" s="1045"/>
      <c r="BM22" s="1045"/>
      <c r="BN22" s="1045"/>
      <c r="BO22" s="1045"/>
      <c r="BP22" s="1045"/>
      <c r="BQ22" s="1045"/>
      <c r="BR22" s="1045"/>
      <c r="BS22" s="1045"/>
      <c r="BT22" s="1045"/>
      <c r="BU22" s="1045"/>
      <c r="BV22" s="1045"/>
      <c r="BW22" s="1045"/>
      <c r="BX22" s="1045"/>
      <c r="BY22" s="1045"/>
      <c r="BZ22" s="1045"/>
      <c r="CA22" s="1045"/>
      <c r="CB22" s="1045"/>
      <c r="CC22" s="1045"/>
      <c r="CD22" s="1045"/>
      <c r="CE22" s="1045"/>
      <c r="CF22" s="1045"/>
      <c r="CG22" s="1045"/>
      <c r="CH22" s="1045"/>
      <c r="CI22" s="1045"/>
      <c r="CJ22" s="1045"/>
      <c r="CK22" s="1045"/>
      <c r="CL22" s="1045"/>
      <c r="CM22" s="1045"/>
      <c r="CN22" s="1045"/>
      <c r="CO22" s="1045"/>
      <c r="CP22" s="1045"/>
      <c r="CQ22" s="1045"/>
      <c r="CR22" s="1045"/>
      <c r="CS22" s="1045"/>
    </row>
    <row r="23" spans="1:97" ht="12" customHeight="1">
      <c r="A23" s="281" t="s">
        <v>105</v>
      </c>
      <c r="B23" s="1049">
        <v>757964500</v>
      </c>
      <c r="C23" s="1049">
        <v>757964500</v>
      </c>
      <c r="D23" s="1049">
        <v>670419300</v>
      </c>
      <c r="E23" s="1050">
        <v>1428383800</v>
      </c>
      <c r="F23" s="1050">
        <v>1428383800</v>
      </c>
      <c r="G23" s="1049">
        <v>7856110.9000000004</v>
      </c>
      <c r="H23" s="1043">
        <v>2018</v>
      </c>
      <c r="I23" s="1044"/>
      <c r="J23" s="1044"/>
      <c r="M23" s="1051"/>
      <c r="N23" s="1051"/>
      <c r="O23" s="1051"/>
      <c r="P23" s="1051"/>
      <c r="Q23" s="1051"/>
      <c r="R23" s="1051"/>
      <c r="S23" s="1052"/>
      <c r="V23" s="1053"/>
      <c r="W23" s="1053"/>
      <c r="X23" s="1053"/>
      <c r="Y23" s="1053"/>
      <c r="Z23" s="1053"/>
      <c r="AA23" s="1053"/>
      <c r="AB23" s="1053"/>
    </row>
    <row r="24" spans="1:97" ht="9" customHeight="1">
      <c r="B24" s="1049"/>
      <c r="C24" s="1049"/>
      <c r="D24" s="1049"/>
      <c r="E24" s="1050"/>
      <c r="F24" s="1050"/>
      <c r="G24" s="1049"/>
      <c r="M24" s="1051"/>
      <c r="N24" s="1051"/>
      <c r="O24" s="1051"/>
      <c r="P24" s="1051"/>
      <c r="Q24" s="1051"/>
      <c r="R24" s="1051"/>
      <c r="S24" s="1052"/>
      <c r="V24" s="1053"/>
      <c r="W24" s="1053"/>
      <c r="X24" s="1053"/>
      <c r="Y24" s="1053"/>
      <c r="Z24" s="1053"/>
      <c r="AA24" s="1053"/>
      <c r="AB24" s="1053"/>
    </row>
    <row r="25" spans="1:97" s="1040" customFormat="1" ht="12.6" customHeight="1">
      <c r="A25" s="1040" t="s">
        <v>107</v>
      </c>
      <c r="B25" s="1054">
        <v>1287588911</v>
      </c>
      <c r="C25" s="1054">
        <v>1031296123</v>
      </c>
      <c r="D25" s="1054">
        <v>2861483566</v>
      </c>
      <c r="E25" s="1055">
        <v>4149072477</v>
      </c>
      <c r="F25" s="1055">
        <v>3892779689</v>
      </c>
      <c r="G25" s="1054">
        <v>20242454.382800002</v>
      </c>
      <c r="H25" s="1043">
        <v>2018</v>
      </c>
      <c r="I25" s="1044"/>
      <c r="J25" s="1044"/>
      <c r="K25" s="1045"/>
      <c r="L25" s="1045"/>
      <c r="M25" s="1045"/>
      <c r="N25" s="1045"/>
      <c r="O25" s="1056"/>
      <c r="P25" s="1056"/>
      <c r="Q25" s="1056"/>
      <c r="R25" s="1056"/>
      <c r="S25" s="1047"/>
      <c r="T25" s="1045"/>
      <c r="U25" s="1045"/>
      <c r="V25" s="1048"/>
      <c r="W25" s="1048"/>
      <c r="X25" s="1048"/>
      <c r="Y25" s="1048"/>
      <c r="Z25" s="1048"/>
      <c r="AA25" s="1048"/>
      <c r="AB25" s="1048"/>
      <c r="AC25" s="1045"/>
      <c r="AD25" s="1045"/>
      <c r="AE25" s="1045"/>
      <c r="AF25" s="1045"/>
      <c r="AG25" s="1045"/>
      <c r="AH25" s="1045"/>
      <c r="AI25" s="1045"/>
      <c r="AJ25" s="1045"/>
      <c r="AK25" s="1045"/>
      <c r="AL25" s="1045"/>
      <c r="AM25" s="1045"/>
      <c r="AN25" s="1045"/>
      <c r="AO25" s="1045"/>
      <c r="AP25" s="1045"/>
      <c r="AQ25" s="1045"/>
      <c r="AR25" s="1045"/>
      <c r="AS25" s="1045"/>
      <c r="AT25" s="1045"/>
      <c r="AU25" s="1045"/>
      <c r="AV25" s="1045"/>
      <c r="AW25" s="1045"/>
      <c r="AX25" s="1045"/>
      <c r="AY25" s="1045"/>
      <c r="AZ25" s="1045"/>
      <c r="BA25" s="1045"/>
      <c r="BB25" s="1045"/>
      <c r="BC25" s="1045"/>
      <c r="BD25" s="1045"/>
      <c r="BE25" s="1045"/>
      <c r="BF25" s="1045"/>
      <c r="BG25" s="1045"/>
      <c r="BH25" s="1045"/>
      <c r="BI25" s="1045"/>
      <c r="BJ25" s="1045"/>
      <c r="BK25" s="1045"/>
      <c r="BL25" s="1045"/>
      <c r="BM25" s="1045"/>
      <c r="BN25" s="1045"/>
      <c r="BO25" s="1045"/>
      <c r="BP25" s="1045"/>
      <c r="BQ25" s="1045"/>
      <c r="BR25" s="1045"/>
      <c r="BS25" s="1045"/>
      <c r="BT25" s="1045"/>
      <c r="BU25" s="1045"/>
      <c r="BV25" s="1045"/>
      <c r="BW25" s="1045"/>
      <c r="BX25" s="1045"/>
      <c r="BY25" s="1045"/>
      <c r="BZ25" s="1045"/>
      <c r="CA25" s="1045"/>
      <c r="CB25" s="1045"/>
      <c r="CC25" s="1045"/>
      <c r="CD25" s="1045"/>
      <c r="CE25" s="1045"/>
      <c r="CF25" s="1045"/>
      <c r="CG25" s="1045"/>
      <c r="CH25" s="1045"/>
      <c r="CI25" s="1045"/>
      <c r="CJ25" s="1045"/>
      <c r="CK25" s="1045"/>
      <c r="CL25" s="1045"/>
      <c r="CM25" s="1045"/>
      <c r="CN25" s="1045"/>
      <c r="CO25" s="1045"/>
      <c r="CP25" s="1045"/>
      <c r="CQ25" s="1045"/>
      <c r="CR25" s="1045"/>
      <c r="CS25" s="1045"/>
    </row>
    <row r="26" spans="1:97" ht="12" customHeight="1">
      <c r="A26" s="281" t="s">
        <v>109</v>
      </c>
      <c r="B26" s="1049">
        <v>1172068296</v>
      </c>
      <c r="C26" s="1049">
        <v>988188037</v>
      </c>
      <c r="D26" s="1049">
        <v>1665065600</v>
      </c>
      <c r="E26" s="1050">
        <v>2837133896</v>
      </c>
      <c r="F26" s="1050">
        <v>2653253637</v>
      </c>
      <c r="G26" s="1049">
        <v>22022005.187100001</v>
      </c>
      <c r="H26" s="1043">
        <v>2018</v>
      </c>
      <c r="I26" s="1044"/>
      <c r="J26" s="1044"/>
      <c r="M26" s="1051"/>
      <c r="N26" s="1051"/>
      <c r="O26" s="1051"/>
      <c r="P26" s="1051"/>
      <c r="Q26" s="1051"/>
      <c r="R26" s="1051"/>
      <c r="S26" s="1052"/>
      <c r="V26" s="1053"/>
      <c r="W26" s="1053"/>
      <c r="X26" s="1053"/>
      <c r="Y26" s="1053"/>
      <c r="Z26" s="1053"/>
      <c r="AA26" s="1053"/>
      <c r="AB26" s="1053"/>
    </row>
    <row r="27" spans="1:97" ht="12" customHeight="1">
      <c r="A27" s="281" t="s">
        <v>111</v>
      </c>
      <c r="B27" s="1049">
        <v>1016828500</v>
      </c>
      <c r="C27" s="1049">
        <v>833729304</v>
      </c>
      <c r="D27" s="1049">
        <v>1319179500</v>
      </c>
      <c r="E27" s="1050">
        <v>2336008000</v>
      </c>
      <c r="F27" s="1050">
        <v>2152908804</v>
      </c>
      <c r="G27" s="1049">
        <v>14962716.187799998</v>
      </c>
      <c r="H27" s="1043">
        <v>2018</v>
      </c>
      <c r="I27" s="1044"/>
      <c r="J27" s="1044"/>
      <c r="M27" s="1051"/>
      <c r="N27" s="1051"/>
      <c r="O27" s="1051"/>
      <c r="P27" s="1051"/>
      <c r="Q27" s="1051"/>
      <c r="R27" s="1051"/>
      <c r="S27" s="1052"/>
      <c r="V27" s="1053"/>
      <c r="W27" s="1053"/>
      <c r="X27" s="1053"/>
      <c r="Y27" s="1053"/>
      <c r="Z27" s="1053"/>
      <c r="AA27" s="1053"/>
      <c r="AB27" s="1053"/>
    </row>
    <row r="28" spans="1:97" s="1040" customFormat="1" ht="12" customHeight="1">
      <c r="A28" s="1040" t="s">
        <v>113</v>
      </c>
      <c r="B28" s="1054">
        <v>419572356</v>
      </c>
      <c r="C28" s="1054">
        <v>419572356</v>
      </c>
      <c r="D28" s="1054">
        <v>426457554</v>
      </c>
      <c r="E28" s="1055">
        <v>846029910</v>
      </c>
      <c r="F28" s="1055">
        <v>846029910</v>
      </c>
      <c r="G28" s="1054">
        <v>6429827.3159999996</v>
      </c>
      <c r="H28" s="1030" t="s">
        <v>1162</v>
      </c>
      <c r="I28" s="1044"/>
      <c r="J28" s="1044"/>
      <c r="K28" s="1045"/>
      <c r="L28" s="1045"/>
      <c r="M28" s="1045"/>
      <c r="N28" s="1045"/>
      <c r="O28" s="1045"/>
      <c r="P28" s="1060"/>
      <c r="Q28" s="1060"/>
      <c r="R28" s="1045"/>
      <c r="S28" s="1047"/>
      <c r="T28" s="1045"/>
      <c r="U28" s="1045"/>
      <c r="V28" s="1048"/>
      <c r="W28" s="1048"/>
      <c r="X28" s="1048"/>
      <c r="Y28" s="1048"/>
      <c r="Z28" s="1048"/>
      <c r="AA28" s="1048"/>
      <c r="AB28" s="1048"/>
      <c r="AC28" s="1045"/>
      <c r="AD28" s="1045"/>
      <c r="AE28" s="1045"/>
      <c r="AF28" s="1045"/>
      <c r="AG28" s="1045"/>
      <c r="AH28" s="1045"/>
      <c r="AI28" s="1045"/>
      <c r="AJ28" s="1045"/>
      <c r="AK28" s="1045"/>
      <c r="AL28" s="1045"/>
      <c r="AM28" s="1045"/>
      <c r="AN28" s="1045"/>
      <c r="AO28" s="1045"/>
      <c r="AP28" s="1045"/>
      <c r="AQ28" s="1045"/>
      <c r="AR28" s="1045"/>
      <c r="AS28" s="1045"/>
      <c r="AT28" s="1045"/>
      <c r="AU28" s="1045"/>
      <c r="AV28" s="1045"/>
      <c r="AW28" s="1045"/>
      <c r="AX28" s="1045"/>
      <c r="AY28" s="1045"/>
      <c r="AZ28" s="1045"/>
      <c r="BA28" s="1045"/>
      <c r="BB28" s="1045"/>
      <c r="BC28" s="1045"/>
      <c r="BD28" s="1045"/>
      <c r="BE28" s="1045"/>
      <c r="BF28" s="1045"/>
      <c r="BG28" s="1045"/>
      <c r="BH28" s="1045"/>
      <c r="BI28" s="1045"/>
      <c r="BJ28" s="1045"/>
      <c r="BK28" s="1045"/>
      <c r="BL28" s="1045"/>
      <c r="BM28" s="1045"/>
      <c r="BN28" s="1045"/>
      <c r="BO28" s="1045"/>
      <c r="BP28" s="1045"/>
      <c r="BQ28" s="1045"/>
      <c r="BR28" s="1045"/>
      <c r="BS28" s="1045"/>
      <c r="BT28" s="1045"/>
      <c r="BU28" s="1045"/>
      <c r="BV28" s="1045"/>
      <c r="BW28" s="1045"/>
      <c r="BX28" s="1045"/>
      <c r="BY28" s="1045"/>
      <c r="BZ28" s="1045"/>
      <c r="CA28" s="1045"/>
      <c r="CB28" s="1045"/>
      <c r="CC28" s="1045"/>
      <c r="CD28" s="1045"/>
      <c r="CE28" s="1045"/>
      <c r="CF28" s="1045"/>
      <c r="CG28" s="1045"/>
      <c r="CH28" s="1045"/>
      <c r="CI28" s="1045"/>
      <c r="CJ28" s="1045"/>
      <c r="CK28" s="1045"/>
      <c r="CL28" s="1045"/>
      <c r="CM28" s="1045"/>
      <c r="CN28" s="1045"/>
      <c r="CO28" s="1045"/>
      <c r="CP28" s="1045"/>
      <c r="CQ28" s="1045"/>
      <c r="CR28" s="1045"/>
      <c r="CS28" s="1045"/>
    </row>
    <row r="29" spans="1:97" ht="12" customHeight="1">
      <c r="A29" s="281" t="s">
        <v>115</v>
      </c>
      <c r="B29" s="1049">
        <v>473001247</v>
      </c>
      <c r="C29" s="1049">
        <v>473001247</v>
      </c>
      <c r="D29" s="1049">
        <v>458049973</v>
      </c>
      <c r="E29" s="1050">
        <v>931051220</v>
      </c>
      <c r="F29" s="1050">
        <v>931051220</v>
      </c>
      <c r="G29" s="1049">
        <v>4934571.466</v>
      </c>
      <c r="H29" s="1030" t="s">
        <v>1162</v>
      </c>
      <c r="I29" s="1044"/>
      <c r="J29" s="1044"/>
      <c r="M29" s="1051"/>
      <c r="N29" s="1051"/>
      <c r="O29" s="1051"/>
      <c r="P29" s="1051"/>
      <c r="Q29" s="1051"/>
      <c r="R29" s="1051"/>
      <c r="S29" s="1052"/>
      <c r="V29" s="1053"/>
      <c r="W29" s="1053"/>
      <c r="X29" s="1053"/>
      <c r="Y29" s="1053"/>
      <c r="Z29" s="1053"/>
      <c r="AA29" s="1053"/>
      <c r="AB29" s="1053"/>
    </row>
    <row r="30" spans="1:97" ht="9" customHeight="1">
      <c r="B30" s="1049"/>
      <c r="C30" s="1049"/>
      <c r="D30" s="1049"/>
      <c r="E30" s="1050"/>
      <c r="F30" s="1050"/>
      <c r="G30" s="1049"/>
      <c r="M30" s="1051"/>
      <c r="N30" s="1051"/>
      <c r="O30" s="1051"/>
      <c r="P30" s="1051"/>
      <c r="Q30" s="1051"/>
      <c r="R30" s="1051"/>
      <c r="S30" s="1052"/>
      <c r="V30" s="1053"/>
      <c r="W30" s="1053"/>
      <c r="X30" s="1053"/>
      <c r="Y30" s="1053"/>
      <c r="Z30" s="1053"/>
      <c r="AA30" s="1053"/>
      <c r="AB30" s="1053"/>
    </row>
    <row r="31" spans="1:97" ht="12" customHeight="1">
      <c r="A31" s="1040" t="s">
        <v>117</v>
      </c>
      <c r="B31" s="1054">
        <v>9736368800</v>
      </c>
      <c r="C31" s="1054">
        <v>9562383519</v>
      </c>
      <c r="D31" s="1054">
        <v>27327837900</v>
      </c>
      <c r="E31" s="1055">
        <v>37064206700</v>
      </c>
      <c r="F31" s="1055">
        <v>36890221419</v>
      </c>
      <c r="G31" s="1054">
        <v>350457103.48049998</v>
      </c>
      <c r="H31" s="1043">
        <v>2018</v>
      </c>
      <c r="I31" s="1044"/>
      <c r="J31" s="1044"/>
      <c r="M31" s="1051"/>
      <c r="N31" s="1051"/>
      <c r="O31" s="1051"/>
      <c r="P31" s="1051"/>
      <c r="Q31" s="1051"/>
      <c r="R31" s="1051"/>
      <c r="S31" s="1052"/>
      <c r="V31" s="1053"/>
      <c r="W31" s="1053"/>
      <c r="X31" s="1053"/>
      <c r="Y31" s="1053"/>
      <c r="Z31" s="1053"/>
      <c r="AA31" s="1053"/>
      <c r="AB31" s="1053"/>
    </row>
    <row r="32" spans="1:97" s="1040" customFormat="1" ht="12" customHeight="1">
      <c r="A32" s="1040" t="s">
        <v>119</v>
      </c>
      <c r="B32" s="1054">
        <v>1085336200</v>
      </c>
      <c r="C32" s="1054">
        <v>761714561</v>
      </c>
      <c r="D32" s="1054">
        <v>1304003700</v>
      </c>
      <c r="E32" s="1055">
        <v>2389339900</v>
      </c>
      <c r="F32" s="1055">
        <v>2065718261</v>
      </c>
      <c r="G32" s="1054">
        <v>14666599.653099999</v>
      </c>
      <c r="H32" s="1043">
        <v>2018</v>
      </c>
      <c r="I32" s="1044"/>
      <c r="J32" s="1044"/>
      <c r="K32" s="1045"/>
      <c r="L32" s="1045"/>
      <c r="M32" s="1056"/>
      <c r="N32" s="1056"/>
      <c r="O32" s="1056"/>
      <c r="P32" s="1056"/>
      <c r="Q32" s="1056"/>
      <c r="R32" s="1056"/>
      <c r="S32" s="1047"/>
      <c r="T32" s="1045"/>
      <c r="U32" s="1045"/>
      <c r="V32" s="1048"/>
      <c r="W32" s="1048"/>
      <c r="X32" s="1048"/>
      <c r="Y32" s="1048"/>
      <c r="Z32" s="1048"/>
      <c r="AA32" s="1048"/>
      <c r="AB32" s="1048"/>
      <c r="AC32" s="1045"/>
      <c r="AD32" s="1045"/>
      <c r="AE32" s="1045"/>
      <c r="AF32" s="1045"/>
      <c r="AG32" s="1045"/>
      <c r="AH32" s="1045"/>
      <c r="AI32" s="1045"/>
      <c r="AJ32" s="1045"/>
      <c r="AK32" s="1045"/>
      <c r="AL32" s="1045"/>
      <c r="AM32" s="1045"/>
      <c r="AN32" s="1045"/>
      <c r="AO32" s="1045"/>
      <c r="AP32" s="1045"/>
      <c r="AQ32" s="1045"/>
      <c r="AR32" s="1045"/>
      <c r="AS32" s="1045"/>
      <c r="AT32" s="1045"/>
      <c r="AU32" s="1045"/>
      <c r="AV32" s="1045"/>
      <c r="AW32" s="1045"/>
      <c r="AX32" s="1045"/>
      <c r="AY32" s="1045"/>
      <c r="AZ32" s="1045"/>
      <c r="BA32" s="1045"/>
      <c r="BB32" s="1045"/>
      <c r="BC32" s="1045"/>
      <c r="BD32" s="1045"/>
      <c r="BE32" s="1045"/>
      <c r="BF32" s="1045"/>
      <c r="BG32" s="1045"/>
      <c r="BH32" s="1045"/>
      <c r="BI32" s="1045"/>
      <c r="BJ32" s="1045"/>
      <c r="BK32" s="1045"/>
      <c r="BL32" s="1045"/>
      <c r="BM32" s="1045"/>
      <c r="BN32" s="1045"/>
      <c r="BO32" s="1045"/>
      <c r="BP32" s="1045"/>
      <c r="BQ32" s="1045"/>
      <c r="BR32" s="1045"/>
      <c r="BS32" s="1045"/>
      <c r="BT32" s="1045"/>
      <c r="BU32" s="1045"/>
      <c r="BV32" s="1045"/>
      <c r="BW32" s="1045"/>
      <c r="BX32" s="1045"/>
      <c r="BY32" s="1045"/>
      <c r="BZ32" s="1045"/>
      <c r="CA32" s="1045"/>
      <c r="CB32" s="1045"/>
      <c r="CC32" s="1045"/>
      <c r="CD32" s="1045"/>
      <c r="CE32" s="1045"/>
      <c r="CF32" s="1045"/>
      <c r="CG32" s="1045"/>
      <c r="CH32" s="1045"/>
      <c r="CI32" s="1045"/>
      <c r="CJ32" s="1045"/>
      <c r="CK32" s="1045"/>
      <c r="CL32" s="1045"/>
      <c r="CM32" s="1045"/>
      <c r="CN32" s="1045"/>
      <c r="CO32" s="1045"/>
      <c r="CP32" s="1045"/>
      <c r="CQ32" s="1045"/>
      <c r="CR32" s="1045"/>
      <c r="CS32" s="1045"/>
    </row>
    <row r="33" spans="1:97" ht="12" customHeight="1">
      <c r="A33" s="281" t="s">
        <v>121</v>
      </c>
      <c r="B33" s="1049">
        <v>229602700</v>
      </c>
      <c r="C33" s="1049">
        <v>229602700</v>
      </c>
      <c r="D33" s="1049">
        <v>282767400</v>
      </c>
      <c r="E33" s="1050">
        <v>512370100</v>
      </c>
      <c r="F33" s="1050">
        <v>512370100</v>
      </c>
      <c r="G33" s="1049">
        <v>3022983.59</v>
      </c>
      <c r="H33" s="1043">
        <v>2018</v>
      </c>
      <c r="I33" s="1044"/>
      <c r="J33" s="1044"/>
      <c r="M33" s="1051"/>
      <c r="N33" s="1051"/>
      <c r="O33" s="1051"/>
      <c r="P33" s="1051"/>
      <c r="Q33" s="1051"/>
      <c r="R33" s="1051"/>
      <c r="S33" s="1052"/>
      <c r="V33" s="1053"/>
      <c r="W33" s="1053"/>
      <c r="X33" s="1053"/>
      <c r="Y33" s="1053"/>
      <c r="Z33" s="1053"/>
      <c r="AA33" s="1053"/>
      <c r="AB33" s="1053"/>
    </row>
    <row r="34" spans="1:97" s="1040" customFormat="1">
      <c r="A34" s="1040" t="s">
        <v>123</v>
      </c>
      <c r="B34" s="1054">
        <v>2240387820</v>
      </c>
      <c r="C34" s="1054">
        <v>1732717320</v>
      </c>
      <c r="D34" s="1054">
        <v>3361466400</v>
      </c>
      <c r="E34" s="1055">
        <v>5601854220</v>
      </c>
      <c r="F34" s="1055">
        <v>5094183720</v>
      </c>
      <c r="G34" s="1054">
        <v>34131030.924000002</v>
      </c>
      <c r="H34" s="1043">
        <v>2018</v>
      </c>
      <c r="I34" s="1044"/>
      <c r="J34" s="1044"/>
      <c r="K34" s="1045"/>
      <c r="L34" s="1045"/>
      <c r="M34" s="1056"/>
      <c r="N34" s="1056"/>
      <c r="O34" s="1056"/>
      <c r="P34" s="1056"/>
      <c r="Q34" s="1056"/>
      <c r="R34" s="1056"/>
      <c r="S34" s="1047"/>
      <c r="T34" s="1045"/>
      <c r="U34" s="1045"/>
      <c r="V34" s="1048"/>
      <c r="W34" s="1048"/>
      <c r="X34" s="1048"/>
      <c r="Y34" s="1048"/>
      <c r="Z34" s="1048"/>
      <c r="AA34" s="1048"/>
      <c r="AB34" s="1048"/>
      <c r="AC34" s="1045"/>
      <c r="AD34" s="1045"/>
      <c r="AE34" s="1045"/>
      <c r="AF34" s="1045"/>
      <c r="AG34" s="1045"/>
      <c r="AH34" s="1045"/>
      <c r="AI34" s="1045"/>
      <c r="AJ34" s="1045"/>
      <c r="AK34" s="1045"/>
      <c r="AL34" s="1045"/>
      <c r="AM34" s="1045"/>
      <c r="AN34" s="1045"/>
      <c r="AO34" s="1045"/>
      <c r="AP34" s="1045"/>
      <c r="AQ34" s="1045"/>
      <c r="AR34" s="1045"/>
      <c r="AS34" s="1045"/>
      <c r="AT34" s="1045"/>
      <c r="AU34" s="1045"/>
      <c r="AV34" s="1045"/>
      <c r="AW34" s="1045"/>
      <c r="AX34" s="1045"/>
      <c r="AY34" s="1045"/>
      <c r="AZ34" s="1045"/>
      <c r="BA34" s="1045"/>
      <c r="BB34" s="1045"/>
      <c r="BC34" s="1045"/>
      <c r="BD34" s="1045"/>
      <c r="BE34" s="1045"/>
      <c r="BF34" s="1045"/>
      <c r="BG34" s="1045"/>
      <c r="BH34" s="1045"/>
      <c r="BI34" s="1045"/>
      <c r="BJ34" s="1045"/>
      <c r="BK34" s="1045"/>
      <c r="BL34" s="1045"/>
      <c r="BM34" s="1045"/>
      <c r="BN34" s="1045"/>
      <c r="BO34" s="1045"/>
      <c r="BP34" s="1045"/>
      <c r="BQ34" s="1045"/>
      <c r="BR34" s="1045"/>
      <c r="BS34" s="1045"/>
      <c r="BT34" s="1045"/>
      <c r="BU34" s="1045"/>
      <c r="BV34" s="1045"/>
      <c r="BW34" s="1045"/>
      <c r="BX34" s="1045"/>
      <c r="BY34" s="1045"/>
      <c r="BZ34" s="1045"/>
      <c r="CA34" s="1045"/>
      <c r="CB34" s="1045"/>
      <c r="CC34" s="1045"/>
      <c r="CD34" s="1045"/>
      <c r="CE34" s="1045"/>
      <c r="CF34" s="1045"/>
      <c r="CG34" s="1045"/>
      <c r="CH34" s="1045"/>
      <c r="CI34" s="1045"/>
      <c r="CJ34" s="1045"/>
      <c r="CK34" s="1045"/>
      <c r="CL34" s="1045"/>
      <c r="CM34" s="1045"/>
      <c r="CN34" s="1045"/>
      <c r="CO34" s="1045"/>
      <c r="CP34" s="1045"/>
      <c r="CQ34" s="1045"/>
      <c r="CR34" s="1045"/>
      <c r="CS34" s="1045"/>
    </row>
    <row r="35" spans="1:97" ht="12" customHeight="1">
      <c r="A35" s="281" t="s">
        <v>125</v>
      </c>
      <c r="B35" s="1049">
        <v>410838022</v>
      </c>
      <c r="C35" s="1049">
        <v>323545562</v>
      </c>
      <c r="D35" s="1049">
        <v>443884202</v>
      </c>
      <c r="E35" s="1050">
        <v>854722224</v>
      </c>
      <c r="F35" s="1050">
        <v>767429764</v>
      </c>
      <c r="G35" s="1049">
        <v>5985952.1591999996</v>
      </c>
      <c r="H35" s="1043">
        <v>2018</v>
      </c>
      <c r="I35" s="1044"/>
      <c r="J35" s="1044"/>
      <c r="M35" s="1051"/>
      <c r="N35" s="1051"/>
      <c r="O35" s="1051"/>
      <c r="P35" s="1051"/>
      <c r="Q35" s="1051"/>
      <c r="R35" s="1051"/>
      <c r="S35" s="1052"/>
      <c r="V35" s="1053"/>
      <c r="W35" s="1053"/>
      <c r="X35" s="1053"/>
      <c r="Y35" s="1053"/>
      <c r="Z35" s="1053"/>
      <c r="AA35" s="1053"/>
      <c r="AB35" s="1053"/>
    </row>
    <row r="36" spans="1:97" ht="9" customHeight="1">
      <c r="B36" s="1049"/>
      <c r="C36" s="1049"/>
      <c r="D36" s="1049"/>
      <c r="E36" s="1050"/>
      <c r="F36" s="1050"/>
      <c r="G36" s="1049"/>
      <c r="M36" s="1051"/>
      <c r="N36" s="1051"/>
      <c r="O36" s="1051"/>
      <c r="P36" s="1051"/>
      <c r="Q36" s="1051"/>
      <c r="R36" s="1051"/>
      <c r="S36" s="1052"/>
      <c r="V36" s="1053"/>
      <c r="W36" s="1053"/>
      <c r="X36" s="1053"/>
      <c r="Y36" s="1053"/>
      <c r="Z36" s="1053"/>
      <c r="AA36" s="1053"/>
      <c r="AB36" s="1053"/>
    </row>
    <row r="37" spans="1:97" s="1040" customFormat="1" ht="12" customHeight="1">
      <c r="A37" s="1040" t="s">
        <v>127</v>
      </c>
      <c r="B37" s="1054">
        <v>388719975</v>
      </c>
      <c r="C37" s="1054">
        <v>388719975</v>
      </c>
      <c r="D37" s="1054">
        <v>955523400</v>
      </c>
      <c r="E37" s="1055">
        <v>1344243375</v>
      </c>
      <c r="F37" s="1055">
        <v>1344243375</v>
      </c>
      <c r="G37" s="1054">
        <v>8065460.25</v>
      </c>
      <c r="H37" s="1043">
        <v>2018</v>
      </c>
      <c r="I37" s="1044"/>
      <c r="J37" s="1044"/>
      <c r="K37" s="1045"/>
      <c r="L37" s="1045"/>
      <c r="M37" s="1056"/>
      <c r="N37" s="1056"/>
      <c r="O37" s="1056"/>
      <c r="P37" s="1056"/>
      <c r="Q37" s="1056"/>
      <c r="R37" s="1056"/>
      <c r="S37" s="1047"/>
      <c r="T37" s="1045"/>
      <c r="U37" s="1045"/>
      <c r="V37" s="1048"/>
      <c r="W37" s="1048"/>
      <c r="X37" s="1048"/>
      <c r="Y37" s="1048"/>
      <c r="Z37" s="1048"/>
      <c r="AA37" s="1048"/>
      <c r="AB37" s="1048"/>
      <c r="AC37" s="1045"/>
      <c r="AD37" s="1045"/>
      <c r="AE37" s="1045"/>
      <c r="AF37" s="1045"/>
      <c r="AG37" s="1045"/>
      <c r="AH37" s="1045"/>
      <c r="AI37" s="1045"/>
      <c r="AJ37" s="1045"/>
      <c r="AK37" s="1045"/>
      <c r="AL37" s="1045"/>
      <c r="AM37" s="1045"/>
      <c r="AN37" s="1045"/>
      <c r="AO37" s="1045"/>
      <c r="AP37" s="1045"/>
      <c r="AQ37" s="1045"/>
      <c r="AR37" s="1045"/>
      <c r="AS37" s="1045"/>
      <c r="AT37" s="1045"/>
      <c r="AU37" s="1045"/>
      <c r="AV37" s="1045"/>
      <c r="AW37" s="1045"/>
      <c r="AX37" s="1045"/>
      <c r="AY37" s="1045"/>
      <c r="AZ37" s="1045"/>
      <c r="BA37" s="1045"/>
      <c r="BB37" s="1045"/>
      <c r="BC37" s="1045"/>
      <c r="BD37" s="1045"/>
      <c r="BE37" s="1045"/>
      <c r="BF37" s="1045"/>
      <c r="BG37" s="1045"/>
      <c r="BH37" s="1045"/>
      <c r="BI37" s="1045"/>
      <c r="BJ37" s="1045"/>
      <c r="BK37" s="1045"/>
      <c r="BL37" s="1045"/>
      <c r="BM37" s="1045"/>
      <c r="BN37" s="1045"/>
      <c r="BO37" s="1045"/>
      <c r="BP37" s="1045"/>
      <c r="BQ37" s="1045"/>
      <c r="BR37" s="1045"/>
      <c r="BS37" s="1045"/>
      <c r="BT37" s="1045"/>
      <c r="BU37" s="1045"/>
      <c r="BV37" s="1045"/>
      <c r="BW37" s="1045"/>
      <c r="BX37" s="1045"/>
      <c r="BY37" s="1045"/>
      <c r="BZ37" s="1045"/>
      <c r="CA37" s="1045"/>
      <c r="CB37" s="1045"/>
      <c r="CC37" s="1045"/>
      <c r="CD37" s="1045"/>
      <c r="CE37" s="1045"/>
      <c r="CF37" s="1045"/>
      <c r="CG37" s="1045"/>
      <c r="CH37" s="1045"/>
      <c r="CI37" s="1045"/>
      <c r="CJ37" s="1045"/>
      <c r="CK37" s="1045"/>
      <c r="CL37" s="1045"/>
      <c r="CM37" s="1045"/>
      <c r="CN37" s="1045"/>
      <c r="CO37" s="1045"/>
      <c r="CP37" s="1045"/>
      <c r="CQ37" s="1045"/>
      <c r="CR37" s="1045"/>
      <c r="CS37" s="1045"/>
    </row>
    <row r="38" spans="1:97" s="1040" customFormat="1" ht="12" customHeight="1">
      <c r="A38" s="1040" t="s">
        <v>129</v>
      </c>
      <c r="B38" s="1054">
        <v>1013771771</v>
      </c>
      <c r="C38" s="1054">
        <v>687778716</v>
      </c>
      <c r="D38" s="1054">
        <v>1532153500</v>
      </c>
      <c r="E38" s="1055">
        <v>2545925271</v>
      </c>
      <c r="F38" s="1055">
        <v>2219932216</v>
      </c>
      <c r="G38" s="1054">
        <v>17537464.5064</v>
      </c>
      <c r="H38" s="1043">
        <v>2018</v>
      </c>
      <c r="I38" s="1044"/>
      <c r="J38" s="1044"/>
      <c r="K38" s="1045"/>
      <c r="L38" s="1045"/>
      <c r="M38" s="1056"/>
      <c r="N38" s="1056"/>
      <c r="O38" s="1056"/>
      <c r="P38" s="1056"/>
      <c r="Q38" s="1056"/>
      <c r="R38" s="1056"/>
      <c r="S38" s="1047"/>
      <c r="T38" s="1045"/>
      <c r="U38" s="1045"/>
      <c r="V38" s="1048"/>
      <c r="W38" s="1048"/>
      <c r="X38" s="1048"/>
      <c r="Y38" s="1048"/>
      <c r="Z38" s="1048"/>
      <c r="AA38" s="1048"/>
      <c r="AB38" s="1048"/>
      <c r="AC38" s="1045"/>
      <c r="AD38" s="1045"/>
      <c r="AE38" s="1045"/>
      <c r="AF38" s="1045"/>
      <c r="AG38" s="1045"/>
      <c r="AH38" s="1045"/>
      <c r="AI38" s="1045"/>
      <c r="AJ38" s="1045"/>
      <c r="AK38" s="1045"/>
      <c r="AL38" s="1045"/>
      <c r="AM38" s="1045"/>
      <c r="AN38" s="1045"/>
      <c r="AO38" s="1045"/>
      <c r="AP38" s="1045"/>
      <c r="AQ38" s="1045"/>
      <c r="AR38" s="1045"/>
      <c r="AS38" s="1045"/>
      <c r="AT38" s="1045"/>
      <c r="AU38" s="1045"/>
      <c r="AV38" s="1045"/>
      <c r="AW38" s="1045"/>
      <c r="AX38" s="1045"/>
      <c r="AY38" s="1045"/>
      <c r="AZ38" s="1045"/>
      <c r="BA38" s="1045"/>
      <c r="BB38" s="1045"/>
      <c r="BC38" s="1045"/>
      <c r="BD38" s="1045"/>
      <c r="BE38" s="1045"/>
      <c r="BF38" s="1045"/>
      <c r="BG38" s="1045"/>
      <c r="BH38" s="1045"/>
      <c r="BI38" s="1045"/>
      <c r="BJ38" s="1045"/>
      <c r="BK38" s="1045"/>
      <c r="BL38" s="1045"/>
      <c r="BM38" s="1045"/>
      <c r="BN38" s="1045"/>
      <c r="BO38" s="1045"/>
      <c r="BP38" s="1045"/>
      <c r="BQ38" s="1045"/>
      <c r="BR38" s="1045"/>
      <c r="BS38" s="1045"/>
      <c r="BT38" s="1045"/>
      <c r="BU38" s="1045"/>
      <c r="BV38" s="1045"/>
      <c r="BW38" s="1045"/>
      <c r="BX38" s="1045"/>
      <c r="BY38" s="1045"/>
      <c r="BZ38" s="1045"/>
      <c r="CA38" s="1045"/>
      <c r="CB38" s="1045"/>
      <c r="CC38" s="1045"/>
      <c r="CD38" s="1045"/>
      <c r="CE38" s="1045"/>
      <c r="CF38" s="1045"/>
      <c r="CG38" s="1045"/>
      <c r="CH38" s="1045"/>
      <c r="CI38" s="1045"/>
      <c r="CJ38" s="1045"/>
      <c r="CK38" s="1045"/>
      <c r="CL38" s="1045"/>
      <c r="CM38" s="1045"/>
      <c r="CN38" s="1045"/>
      <c r="CO38" s="1045"/>
      <c r="CP38" s="1045"/>
      <c r="CQ38" s="1045"/>
      <c r="CR38" s="1045"/>
      <c r="CS38" s="1045"/>
    </row>
    <row r="39" spans="1:97" ht="12" customHeight="1">
      <c r="A39" s="281" t="s">
        <v>131</v>
      </c>
      <c r="B39" s="1049">
        <v>714019900</v>
      </c>
      <c r="C39" s="1049">
        <v>620921142</v>
      </c>
      <c r="D39" s="1049">
        <v>674961000</v>
      </c>
      <c r="E39" s="1050">
        <v>1388980900</v>
      </c>
      <c r="F39" s="1050">
        <v>1295882142</v>
      </c>
      <c r="G39" s="1049">
        <v>11403762.8496</v>
      </c>
      <c r="H39" s="1043">
        <v>2018</v>
      </c>
      <c r="I39" s="1044"/>
      <c r="J39" s="1044"/>
      <c r="P39" s="1057"/>
      <c r="Q39" s="1057"/>
      <c r="S39" s="1052"/>
      <c r="V39" s="1053"/>
      <c r="W39" s="1053"/>
      <c r="X39" s="1053"/>
      <c r="Y39" s="1053"/>
      <c r="Z39" s="1053"/>
      <c r="AA39" s="1053"/>
      <c r="AB39" s="1053"/>
    </row>
    <row r="40" spans="1:97" s="1040" customFormat="1" ht="11.25" customHeight="1">
      <c r="A40" s="1040" t="s">
        <v>133</v>
      </c>
      <c r="B40" s="1054">
        <v>87084469571</v>
      </c>
      <c r="C40" s="1054">
        <v>86924706460</v>
      </c>
      <c r="D40" s="1054">
        <v>159409625690</v>
      </c>
      <c r="E40" s="1055">
        <v>246494095261</v>
      </c>
      <c r="F40" s="1055">
        <v>246334332150</v>
      </c>
      <c r="G40" s="1054">
        <v>2832844819.7249999</v>
      </c>
      <c r="H40" s="1043">
        <v>2018</v>
      </c>
      <c r="I40" s="1044"/>
      <c r="J40" s="1044"/>
      <c r="K40" s="1045"/>
      <c r="L40" s="1045"/>
      <c r="M40" s="1056"/>
      <c r="N40" s="1056"/>
      <c r="O40" s="1056"/>
      <c r="P40" s="1056"/>
      <c r="Q40" s="1056"/>
      <c r="R40" s="1056"/>
      <c r="S40" s="1047"/>
      <c r="T40" s="1045"/>
      <c r="U40" s="1045"/>
      <c r="V40" s="1048"/>
      <c r="W40" s="1048"/>
      <c r="X40" s="1048"/>
      <c r="Y40" s="1048"/>
      <c r="Z40" s="1048"/>
      <c r="AA40" s="1048"/>
      <c r="AB40" s="1048"/>
      <c r="AC40" s="1045"/>
      <c r="AD40" s="1045"/>
      <c r="AE40" s="1045"/>
      <c r="AF40" s="1045"/>
      <c r="AG40" s="1045"/>
      <c r="AH40" s="1045"/>
      <c r="AI40" s="1045"/>
      <c r="AJ40" s="1045"/>
      <c r="AK40" s="1045"/>
      <c r="AL40" s="1045"/>
      <c r="AM40" s="1045"/>
      <c r="AN40" s="1045"/>
      <c r="AO40" s="1045"/>
      <c r="AP40" s="1045"/>
      <c r="AQ40" s="1045"/>
      <c r="AR40" s="1045"/>
      <c r="AS40" s="1045"/>
      <c r="AT40" s="1045"/>
      <c r="AU40" s="1045"/>
      <c r="AV40" s="1045"/>
      <c r="AW40" s="1045"/>
      <c r="AX40" s="1045"/>
      <c r="AY40" s="1045"/>
      <c r="AZ40" s="1045"/>
      <c r="BA40" s="1045"/>
      <c r="BB40" s="1045"/>
      <c r="BC40" s="1045"/>
      <c r="BD40" s="1045"/>
      <c r="BE40" s="1045"/>
      <c r="BF40" s="1045"/>
      <c r="BG40" s="1045"/>
      <c r="BH40" s="1045"/>
      <c r="BI40" s="1045"/>
      <c r="BJ40" s="1045"/>
      <c r="BK40" s="1045"/>
      <c r="BL40" s="1045"/>
      <c r="BM40" s="1045"/>
      <c r="BN40" s="1045"/>
      <c r="BO40" s="1045"/>
      <c r="BP40" s="1045"/>
      <c r="BQ40" s="1045"/>
      <c r="BR40" s="1045"/>
      <c r="BS40" s="1045"/>
      <c r="BT40" s="1045"/>
      <c r="BU40" s="1045"/>
      <c r="BV40" s="1045"/>
      <c r="BW40" s="1045"/>
      <c r="BX40" s="1045"/>
      <c r="BY40" s="1045"/>
      <c r="BZ40" s="1045"/>
      <c r="CA40" s="1045"/>
      <c r="CB40" s="1045"/>
      <c r="CC40" s="1045"/>
      <c r="CD40" s="1045"/>
      <c r="CE40" s="1045"/>
      <c r="CF40" s="1045"/>
      <c r="CG40" s="1045"/>
      <c r="CH40" s="1045"/>
      <c r="CI40" s="1045"/>
      <c r="CJ40" s="1045"/>
      <c r="CK40" s="1045"/>
      <c r="CL40" s="1045"/>
      <c r="CM40" s="1045"/>
      <c r="CN40" s="1045"/>
      <c r="CO40" s="1045"/>
      <c r="CP40" s="1045"/>
      <c r="CQ40" s="1045"/>
      <c r="CR40" s="1045"/>
      <c r="CS40" s="1045"/>
    </row>
    <row r="41" spans="1:97" s="1040" customFormat="1" ht="12" customHeight="1">
      <c r="A41" s="1040" t="s">
        <v>135</v>
      </c>
      <c r="B41" s="1054">
        <v>6108347400</v>
      </c>
      <c r="C41" s="1054">
        <v>4721374800</v>
      </c>
      <c r="D41" s="1054">
        <v>7214013200</v>
      </c>
      <c r="E41" s="1055">
        <v>13322360600</v>
      </c>
      <c r="F41" s="1055">
        <v>11935388000</v>
      </c>
      <c r="G41" s="1054">
        <v>117205510.16</v>
      </c>
      <c r="H41" s="1043">
        <v>2018</v>
      </c>
      <c r="I41" s="1044"/>
      <c r="J41" s="1044"/>
      <c r="K41" s="1045"/>
      <c r="L41" s="1045"/>
      <c r="M41" s="1056"/>
      <c r="N41" s="1056"/>
      <c r="O41" s="1056"/>
      <c r="P41" s="1056"/>
      <c r="Q41" s="1056"/>
      <c r="R41" s="1056"/>
      <c r="S41" s="1047"/>
      <c r="T41" s="1045"/>
      <c r="U41" s="1045"/>
      <c r="V41" s="1048"/>
      <c r="W41" s="1048"/>
      <c r="X41" s="1048"/>
      <c r="Y41" s="1048"/>
      <c r="Z41" s="1048"/>
      <c r="AA41" s="1048"/>
      <c r="AB41" s="1048"/>
      <c r="AC41" s="1045"/>
      <c r="AD41" s="1045"/>
      <c r="AE41" s="1045"/>
      <c r="AF41" s="1045"/>
      <c r="AG41" s="1045"/>
      <c r="AH41" s="1045"/>
      <c r="AI41" s="1045"/>
      <c r="AJ41" s="1045"/>
      <c r="AK41" s="1045"/>
      <c r="AL41" s="1045"/>
      <c r="AM41" s="1045"/>
      <c r="AN41" s="1045"/>
      <c r="AO41" s="1045"/>
      <c r="AP41" s="1045"/>
      <c r="AQ41" s="1045"/>
      <c r="AR41" s="1045"/>
      <c r="AS41" s="1045"/>
      <c r="AT41" s="1045"/>
      <c r="AU41" s="1045"/>
      <c r="AV41" s="1045"/>
      <c r="AW41" s="1045"/>
      <c r="AX41" s="1045"/>
      <c r="AY41" s="1045"/>
      <c r="AZ41" s="1045"/>
      <c r="BA41" s="1045"/>
      <c r="BB41" s="1045"/>
      <c r="BC41" s="1045"/>
      <c r="BD41" s="1045"/>
      <c r="BE41" s="1045"/>
      <c r="BF41" s="1045"/>
      <c r="BG41" s="1045"/>
      <c r="BH41" s="1045"/>
      <c r="BI41" s="1045"/>
      <c r="BJ41" s="1045"/>
      <c r="BK41" s="1045"/>
      <c r="BL41" s="1045"/>
      <c r="BM41" s="1045"/>
      <c r="BN41" s="1045"/>
      <c r="BO41" s="1045"/>
      <c r="BP41" s="1045"/>
      <c r="BQ41" s="1045"/>
      <c r="BR41" s="1045"/>
      <c r="BS41" s="1045"/>
      <c r="BT41" s="1045"/>
      <c r="BU41" s="1045"/>
      <c r="BV41" s="1045"/>
      <c r="BW41" s="1045"/>
      <c r="BX41" s="1045"/>
      <c r="BY41" s="1045"/>
      <c r="BZ41" s="1045"/>
      <c r="CA41" s="1045"/>
      <c r="CB41" s="1045"/>
      <c r="CC41" s="1045"/>
      <c r="CD41" s="1045"/>
      <c r="CE41" s="1045"/>
      <c r="CF41" s="1045"/>
      <c r="CG41" s="1045"/>
      <c r="CH41" s="1045"/>
      <c r="CI41" s="1045"/>
      <c r="CJ41" s="1045"/>
      <c r="CK41" s="1045"/>
      <c r="CL41" s="1045"/>
      <c r="CM41" s="1045"/>
      <c r="CN41" s="1045"/>
      <c r="CO41" s="1045"/>
      <c r="CP41" s="1045"/>
      <c r="CQ41" s="1045"/>
      <c r="CR41" s="1045"/>
      <c r="CS41" s="1045"/>
    </row>
    <row r="42" spans="1:97" ht="15">
      <c r="A42" s="1061" t="s">
        <v>1100</v>
      </c>
      <c r="M42" s="1051"/>
      <c r="N42" s="1051"/>
      <c r="O42" s="1051"/>
      <c r="P42" s="1051"/>
      <c r="Q42" s="1051"/>
      <c r="R42" s="1051"/>
      <c r="S42" s="1052"/>
      <c r="V42" s="1053"/>
      <c r="W42" s="1053"/>
      <c r="X42" s="1053"/>
      <c r="Y42" s="1053"/>
      <c r="Z42" s="1053"/>
      <c r="AA42" s="1053"/>
      <c r="AB42" s="1053"/>
    </row>
    <row r="43" spans="1:97" ht="12.75">
      <c r="A43" s="1408" t="str">
        <f>A2</f>
        <v>Real Estate Fair Market Value (FMV), Fair Market Value (Taxable), and Local Levy by Locality - Tax Year 2018</v>
      </c>
      <c r="B43" s="1408"/>
      <c r="C43" s="1408"/>
      <c r="D43" s="1408"/>
      <c r="E43" s="1408"/>
      <c r="F43" s="1408"/>
      <c r="G43" s="1408"/>
      <c r="H43" s="1408"/>
      <c r="M43" s="1051"/>
      <c r="N43" s="1051"/>
      <c r="O43" s="1051"/>
      <c r="P43" s="1051"/>
      <c r="Q43" s="1051"/>
      <c r="R43" s="1051"/>
      <c r="S43" s="1052"/>
      <c r="V43" s="1053"/>
      <c r="W43" s="1053"/>
      <c r="X43" s="1053"/>
      <c r="Y43" s="1053"/>
      <c r="Z43" s="1053"/>
      <c r="AA43" s="1053"/>
      <c r="AB43" s="1053"/>
    </row>
    <row r="44" spans="1:97" ht="12.75" thickBot="1">
      <c r="A44" s="1033"/>
      <c r="B44" s="1033"/>
      <c r="C44" s="1033"/>
      <c r="D44" s="1033"/>
      <c r="E44" s="1033"/>
      <c r="F44" s="1033"/>
      <c r="G44" s="1033"/>
      <c r="H44" s="1033"/>
      <c r="M44" s="1051"/>
      <c r="N44" s="1051"/>
      <c r="O44" s="1051"/>
      <c r="P44" s="1051"/>
      <c r="Q44" s="1051"/>
      <c r="R44" s="1051"/>
      <c r="S44" s="1052"/>
      <c r="V44" s="1053"/>
      <c r="W44" s="1053"/>
      <c r="X44" s="1053"/>
      <c r="Y44" s="1053"/>
      <c r="Z44" s="1053"/>
      <c r="AA44" s="1053"/>
      <c r="AB44" s="1053"/>
    </row>
    <row r="45" spans="1:97">
      <c r="M45" s="1051"/>
      <c r="N45" s="1051"/>
      <c r="O45" s="1051"/>
      <c r="P45" s="1051"/>
      <c r="Q45" s="1051"/>
      <c r="R45" s="1051"/>
      <c r="S45" s="1052"/>
      <c r="V45" s="1053"/>
      <c r="W45" s="1053"/>
      <c r="X45" s="1053"/>
      <c r="Y45" s="1053"/>
      <c r="Z45" s="1053"/>
      <c r="AA45" s="1053"/>
      <c r="AB45" s="1053"/>
    </row>
    <row r="46" spans="1:97">
      <c r="A46" s="1036" t="s">
        <v>23</v>
      </c>
      <c r="B46" s="1036" t="s">
        <v>1092</v>
      </c>
      <c r="C46" s="1036" t="s">
        <v>1093</v>
      </c>
      <c r="D46" s="1036" t="s">
        <v>1094</v>
      </c>
      <c r="E46" s="1036" t="s">
        <v>1095</v>
      </c>
      <c r="F46" s="1036" t="s">
        <v>1096</v>
      </c>
      <c r="G46" s="1036" t="s">
        <v>1097</v>
      </c>
      <c r="H46" s="1037" t="s">
        <v>1098</v>
      </c>
      <c r="M46" s="1051"/>
      <c r="N46" s="1051"/>
      <c r="O46" s="1051"/>
      <c r="P46" s="1051"/>
      <c r="Q46" s="1051"/>
      <c r="R46" s="1051"/>
      <c r="S46" s="1052"/>
      <c r="V46" s="1053"/>
      <c r="W46" s="1053"/>
      <c r="X46" s="1053"/>
      <c r="Y46" s="1053"/>
      <c r="Z46" s="1053"/>
      <c r="AA46" s="1053"/>
      <c r="AB46" s="1053"/>
    </row>
    <row r="47" spans="1:97" ht="8.25" customHeight="1">
      <c r="B47" s="1049"/>
      <c r="C47" s="1049"/>
      <c r="D47" s="1049"/>
      <c r="E47" s="1062"/>
      <c r="F47" s="1062"/>
      <c r="G47" s="1049"/>
      <c r="M47" s="1051"/>
      <c r="N47" s="1051"/>
      <c r="O47" s="1051"/>
      <c r="P47" s="1051"/>
      <c r="Q47" s="1051"/>
      <c r="R47" s="1051"/>
      <c r="S47" s="1052"/>
      <c r="V47" s="1053"/>
      <c r="W47" s="1053"/>
      <c r="X47" s="1053"/>
      <c r="Y47" s="1053"/>
      <c r="Z47" s="1053"/>
      <c r="AA47" s="1053"/>
      <c r="AB47" s="1053"/>
    </row>
    <row r="48" spans="1:97" ht="12" customHeight="1">
      <c r="A48" s="281" t="s">
        <v>137</v>
      </c>
      <c r="B48" s="1063">
        <v>897752200</v>
      </c>
      <c r="C48" s="1063">
        <v>709495100</v>
      </c>
      <c r="D48" s="1063">
        <v>879061600</v>
      </c>
      <c r="E48" s="1064">
        <v>1776813800</v>
      </c>
      <c r="F48" s="1064">
        <v>1588556700</v>
      </c>
      <c r="G48" s="1063">
        <v>9531340.1999999993</v>
      </c>
      <c r="H48" s="1043">
        <v>2018</v>
      </c>
      <c r="I48" s="1044"/>
      <c r="J48" s="1044"/>
      <c r="M48" s="1051"/>
      <c r="N48" s="1051"/>
      <c r="O48" s="1051"/>
      <c r="P48" s="1051"/>
      <c r="Q48" s="1051"/>
      <c r="R48" s="1051"/>
      <c r="S48" s="1052"/>
      <c r="V48" s="1053"/>
      <c r="W48" s="1053"/>
      <c r="X48" s="1053"/>
      <c r="Y48" s="1053"/>
      <c r="Z48" s="1053"/>
      <c r="AA48" s="1053"/>
      <c r="AB48" s="1053"/>
    </row>
    <row r="49" spans="1:97" ht="12" customHeight="1">
      <c r="A49" s="281" t="s">
        <v>139</v>
      </c>
      <c r="B49" s="1049">
        <v>1280738842</v>
      </c>
      <c r="C49" s="1049">
        <v>743659000</v>
      </c>
      <c r="D49" s="1049">
        <v>1779170205</v>
      </c>
      <c r="E49" s="1050">
        <v>3059909047</v>
      </c>
      <c r="F49" s="1050">
        <v>2522829205</v>
      </c>
      <c r="G49" s="1049">
        <v>23689366.234949999</v>
      </c>
      <c r="H49" s="1043">
        <v>2018</v>
      </c>
      <c r="I49" s="1044"/>
      <c r="J49" s="1044"/>
      <c r="M49" s="1051"/>
      <c r="N49" s="1051"/>
      <c r="O49" s="1051"/>
      <c r="P49" s="1051"/>
      <c r="Q49" s="1051"/>
      <c r="R49" s="1051"/>
      <c r="S49" s="1052"/>
      <c r="V49" s="1053"/>
      <c r="W49" s="1053"/>
      <c r="X49" s="1053"/>
      <c r="Y49" s="1053"/>
      <c r="Z49" s="1053"/>
      <c r="AA49" s="1053"/>
      <c r="AB49" s="1053"/>
    </row>
    <row r="50" spans="1:97" ht="12" customHeight="1">
      <c r="A50" s="281" t="s">
        <v>26</v>
      </c>
      <c r="B50" s="1049">
        <v>3070291600</v>
      </c>
      <c r="C50" s="1049">
        <v>2638471940</v>
      </c>
      <c r="D50" s="1049">
        <v>4041444000</v>
      </c>
      <c r="E50" s="1050">
        <v>7111735600</v>
      </c>
      <c r="F50" s="1050">
        <v>6679915940</v>
      </c>
      <c r="G50" s="1049">
        <v>40747487.233999997</v>
      </c>
      <c r="H50" s="1043">
        <v>2018</v>
      </c>
      <c r="I50" s="1044"/>
      <c r="J50" s="1044"/>
      <c r="M50" s="1051"/>
      <c r="N50" s="1051"/>
      <c r="O50" s="1051"/>
      <c r="P50" s="1051"/>
      <c r="Q50" s="1051"/>
      <c r="R50" s="1051"/>
      <c r="S50" s="1052"/>
      <c r="V50" s="1053"/>
      <c r="W50" s="1053"/>
      <c r="X50" s="1053"/>
      <c r="Y50" s="1053"/>
      <c r="Z50" s="1053"/>
      <c r="AA50" s="1053"/>
      <c r="AB50" s="1053"/>
    </row>
    <row r="51" spans="1:97" ht="12" customHeight="1">
      <c r="A51" s="281" t="s">
        <v>142</v>
      </c>
      <c r="B51" s="1049">
        <v>3790195100</v>
      </c>
      <c r="C51" s="1049">
        <v>3293114200</v>
      </c>
      <c r="D51" s="1049">
        <v>6388243058</v>
      </c>
      <c r="E51" s="1050">
        <v>10178438158</v>
      </c>
      <c r="F51" s="1050">
        <v>9681357258</v>
      </c>
      <c r="G51" s="1049">
        <v>59056279.200000003</v>
      </c>
      <c r="H51" s="1043">
        <v>2018</v>
      </c>
      <c r="I51" s="1044"/>
      <c r="J51" s="1044"/>
      <c r="M51" s="1051"/>
      <c r="N51" s="1051"/>
      <c r="O51" s="1051"/>
      <c r="P51" s="1051"/>
      <c r="Q51" s="1051"/>
      <c r="R51" s="1051"/>
      <c r="S51" s="1052"/>
      <c r="V51" s="1053"/>
      <c r="W51" s="1053"/>
      <c r="X51" s="1053"/>
      <c r="Y51" s="1053"/>
      <c r="Z51" s="1053"/>
      <c r="AA51" s="1053"/>
      <c r="AB51" s="1053"/>
    </row>
    <row r="52" spans="1:97" s="1040" customFormat="1" ht="12" customHeight="1">
      <c r="A52" s="1040" t="s">
        <v>144</v>
      </c>
      <c r="B52" s="1054">
        <v>451092500</v>
      </c>
      <c r="C52" s="1054">
        <v>316821800</v>
      </c>
      <c r="D52" s="1054">
        <v>751333300</v>
      </c>
      <c r="E52" s="1055">
        <v>1202425800</v>
      </c>
      <c r="F52" s="1055">
        <v>1068155100</v>
      </c>
      <c r="G52" s="1054">
        <v>6729377.1299999999</v>
      </c>
      <c r="H52" s="1043">
        <v>2018</v>
      </c>
      <c r="I52" s="1044"/>
      <c r="J52" s="1044"/>
      <c r="K52" s="1045"/>
      <c r="L52" s="1045"/>
      <c r="M52" s="1056"/>
      <c r="N52" s="1056"/>
      <c r="O52" s="1056"/>
      <c r="P52" s="1056"/>
      <c r="Q52" s="1056"/>
      <c r="R52" s="1056"/>
      <c r="S52" s="1047"/>
      <c r="T52" s="1045"/>
      <c r="U52" s="1045"/>
      <c r="V52" s="1048"/>
      <c r="W52" s="1048"/>
      <c r="X52" s="1048"/>
      <c r="Y52" s="1048"/>
      <c r="Z52" s="1048"/>
      <c r="AA52" s="1048"/>
      <c r="AB52" s="1048"/>
      <c r="AC52" s="1045"/>
      <c r="AD52" s="1045"/>
      <c r="AE52" s="1045"/>
      <c r="AF52" s="1045"/>
      <c r="AG52" s="1045"/>
      <c r="AH52" s="1045"/>
      <c r="AI52" s="1045"/>
      <c r="AJ52" s="1045"/>
      <c r="AK52" s="1045"/>
      <c r="AL52" s="1045"/>
      <c r="AM52" s="1045"/>
      <c r="AN52" s="1045"/>
      <c r="AO52" s="1045"/>
      <c r="AP52" s="1045"/>
      <c r="AQ52" s="1045"/>
      <c r="AR52" s="1045"/>
      <c r="AS52" s="1045"/>
      <c r="AT52" s="1045"/>
      <c r="AU52" s="1045"/>
      <c r="AV52" s="1045"/>
      <c r="AW52" s="1045"/>
      <c r="AX52" s="1045"/>
      <c r="AY52" s="1045"/>
      <c r="AZ52" s="1045"/>
      <c r="BA52" s="1045"/>
      <c r="BB52" s="1045"/>
      <c r="BC52" s="1045"/>
      <c r="BD52" s="1045"/>
      <c r="BE52" s="1045"/>
      <c r="BF52" s="1045"/>
      <c r="BG52" s="1045"/>
      <c r="BH52" s="1045"/>
      <c r="BI52" s="1045"/>
      <c r="BJ52" s="1045"/>
      <c r="BK52" s="1045"/>
      <c r="BL52" s="1045"/>
      <c r="BM52" s="1045"/>
      <c r="BN52" s="1045"/>
      <c r="BO52" s="1045"/>
      <c r="BP52" s="1045"/>
      <c r="BQ52" s="1045"/>
      <c r="BR52" s="1045"/>
      <c r="BS52" s="1045"/>
      <c r="BT52" s="1045"/>
      <c r="BU52" s="1045"/>
      <c r="BV52" s="1045"/>
      <c r="BW52" s="1045"/>
      <c r="BX52" s="1045"/>
      <c r="BY52" s="1045"/>
      <c r="BZ52" s="1045"/>
      <c r="CA52" s="1045"/>
      <c r="CB52" s="1045"/>
      <c r="CC52" s="1045"/>
      <c r="CD52" s="1045"/>
      <c r="CE52" s="1045"/>
      <c r="CF52" s="1045"/>
      <c r="CG52" s="1045"/>
      <c r="CH52" s="1045"/>
      <c r="CI52" s="1045"/>
      <c r="CJ52" s="1045"/>
      <c r="CK52" s="1045"/>
      <c r="CL52" s="1045"/>
      <c r="CM52" s="1045"/>
      <c r="CN52" s="1045"/>
      <c r="CO52" s="1045"/>
      <c r="CP52" s="1045"/>
      <c r="CQ52" s="1045"/>
      <c r="CR52" s="1045"/>
      <c r="CS52" s="1045"/>
    </row>
    <row r="53" spans="1:97" ht="9" customHeight="1">
      <c r="B53" s="1049"/>
      <c r="C53" s="1049"/>
      <c r="D53" s="1049"/>
      <c r="E53" s="1050"/>
      <c r="F53" s="1050"/>
      <c r="G53" s="1049"/>
      <c r="M53" s="1051"/>
      <c r="N53" s="1051"/>
      <c r="O53" s="1051"/>
      <c r="P53" s="1051"/>
      <c r="Q53" s="1051"/>
      <c r="R53" s="1051"/>
      <c r="S53" s="1052"/>
      <c r="V53" s="1053"/>
      <c r="W53" s="1053"/>
      <c r="X53" s="1053"/>
      <c r="Y53" s="1053"/>
      <c r="Z53" s="1053"/>
      <c r="AA53" s="1053"/>
      <c r="AB53" s="1053"/>
    </row>
    <row r="54" spans="1:97" s="1040" customFormat="1" ht="12" customHeight="1">
      <c r="A54" s="1040" t="s">
        <v>79</v>
      </c>
      <c r="B54" s="1054">
        <v>1777638824</v>
      </c>
      <c r="C54" s="1054">
        <v>1681641934</v>
      </c>
      <c r="D54" s="1054">
        <v>2661717432</v>
      </c>
      <c r="E54" s="1055">
        <v>4439356256</v>
      </c>
      <c r="F54" s="1055">
        <v>4343359366</v>
      </c>
      <c r="G54" s="1054">
        <v>30186347.593699995</v>
      </c>
      <c r="H54" s="1043">
        <v>2018</v>
      </c>
      <c r="I54" s="1044"/>
      <c r="J54" s="1044"/>
      <c r="K54" s="1045"/>
      <c r="L54" s="1045"/>
      <c r="M54" s="1056"/>
      <c r="N54" s="1056"/>
      <c r="O54" s="1056"/>
      <c r="P54" s="1056"/>
      <c r="Q54" s="1056"/>
      <c r="R54" s="1056"/>
      <c r="S54" s="1047"/>
      <c r="T54" s="1045"/>
      <c r="U54" s="1045"/>
      <c r="V54" s="1048"/>
      <c r="W54" s="1048"/>
      <c r="X54" s="1048"/>
      <c r="Y54" s="1048"/>
      <c r="Z54" s="1048"/>
      <c r="AA54" s="1048"/>
      <c r="AB54" s="1048"/>
      <c r="AC54" s="1045"/>
      <c r="AD54" s="1045"/>
      <c r="AE54" s="1045"/>
      <c r="AF54" s="1045"/>
      <c r="AG54" s="1045"/>
      <c r="AH54" s="1045"/>
      <c r="AI54" s="1045"/>
      <c r="AJ54" s="1045"/>
      <c r="AK54" s="1045"/>
      <c r="AL54" s="1045"/>
      <c r="AM54" s="1045"/>
      <c r="AN54" s="1045"/>
      <c r="AO54" s="1045"/>
      <c r="AP54" s="1045"/>
      <c r="AQ54" s="1045"/>
      <c r="AR54" s="1045"/>
      <c r="AS54" s="1045"/>
      <c r="AT54" s="1045"/>
      <c r="AU54" s="1045"/>
      <c r="AV54" s="1045"/>
      <c r="AW54" s="1045"/>
      <c r="AX54" s="1045"/>
      <c r="AY54" s="1045"/>
      <c r="AZ54" s="1045"/>
      <c r="BA54" s="1045"/>
      <c r="BB54" s="1045"/>
      <c r="BC54" s="1045"/>
      <c r="BD54" s="1045"/>
      <c r="BE54" s="1045"/>
      <c r="BF54" s="1045"/>
      <c r="BG54" s="1045"/>
      <c r="BH54" s="1045"/>
      <c r="BI54" s="1045"/>
      <c r="BJ54" s="1045"/>
      <c r="BK54" s="1045"/>
      <c r="BL54" s="1045"/>
      <c r="BM54" s="1045"/>
      <c r="BN54" s="1045"/>
      <c r="BO54" s="1045"/>
      <c r="BP54" s="1045"/>
      <c r="BQ54" s="1045"/>
      <c r="BR54" s="1045"/>
      <c r="BS54" s="1045"/>
      <c r="BT54" s="1045"/>
      <c r="BU54" s="1045"/>
      <c r="BV54" s="1045"/>
      <c r="BW54" s="1045"/>
      <c r="BX54" s="1045"/>
      <c r="BY54" s="1045"/>
      <c r="BZ54" s="1045"/>
      <c r="CA54" s="1045"/>
      <c r="CB54" s="1045"/>
      <c r="CC54" s="1045"/>
      <c r="CD54" s="1045"/>
      <c r="CE54" s="1045"/>
      <c r="CF54" s="1045"/>
      <c r="CG54" s="1045"/>
      <c r="CH54" s="1045"/>
      <c r="CI54" s="1045"/>
      <c r="CJ54" s="1045"/>
      <c r="CK54" s="1045"/>
      <c r="CL54" s="1045"/>
      <c r="CM54" s="1045"/>
      <c r="CN54" s="1045"/>
      <c r="CO54" s="1045"/>
      <c r="CP54" s="1045"/>
      <c r="CQ54" s="1045"/>
      <c r="CR54" s="1045"/>
      <c r="CS54" s="1045"/>
    </row>
    <row r="55" spans="1:97" ht="12" customHeight="1">
      <c r="A55" s="281" t="s">
        <v>81</v>
      </c>
      <c r="B55" s="1049">
        <v>2508448100</v>
      </c>
      <c r="C55" s="1049">
        <v>1929633449</v>
      </c>
      <c r="D55" s="1049">
        <v>2941332900</v>
      </c>
      <c r="E55" s="1050">
        <v>5449781000</v>
      </c>
      <c r="F55" s="1050">
        <v>4870966349</v>
      </c>
      <c r="G55" s="1049">
        <v>25816121.649700001</v>
      </c>
      <c r="H55" s="1043">
        <v>2018</v>
      </c>
      <c r="I55" s="1044"/>
      <c r="J55" s="1044"/>
      <c r="L55" s="1410"/>
      <c r="M55" s="1410"/>
      <c r="N55" s="1410"/>
      <c r="O55" s="1410"/>
      <c r="P55" s="1410"/>
      <c r="Q55" s="1410"/>
      <c r="R55" s="1410"/>
      <c r="S55" s="1410"/>
      <c r="V55" s="1053"/>
      <c r="W55" s="1053"/>
      <c r="X55" s="1053"/>
      <c r="Y55" s="1053"/>
      <c r="Z55" s="1053"/>
      <c r="AA55" s="1053"/>
      <c r="AB55" s="1053"/>
    </row>
    <row r="56" spans="1:97" ht="12" customHeight="1">
      <c r="A56" s="281" t="s">
        <v>83</v>
      </c>
      <c r="B56" s="1049">
        <v>1044153200</v>
      </c>
      <c r="C56" s="1049">
        <v>1044153200</v>
      </c>
      <c r="D56" s="1049">
        <v>620833400</v>
      </c>
      <c r="E56" s="1050">
        <v>1664986600</v>
      </c>
      <c r="F56" s="1050">
        <v>1664986600</v>
      </c>
      <c r="G56" s="1049">
        <v>8158434.3399999999</v>
      </c>
      <c r="H56" s="1043">
        <v>2018</v>
      </c>
      <c r="I56" s="1044"/>
      <c r="J56" s="1044"/>
      <c r="L56" s="1032"/>
      <c r="V56" s="1053"/>
      <c r="W56" s="1053"/>
      <c r="X56" s="1053"/>
      <c r="Y56" s="1053"/>
      <c r="Z56" s="1053"/>
      <c r="AA56" s="1053"/>
      <c r="AB56" s="1053"/>
    </row>
    <row r="57" spans="1:97" s="1040" customFormat="1" ht="12" customHeight="1">
      <c r="A57" s="1040" t="s">
        <v>85</v>
      </c>
      <c r="B57" s="1054">
        <v>946171702</v>
      </c>
      <c r="C57" s="1054">
        <v>665613552</v>
      </c>
      <c r="D57" s="1054">
        <v>1302264463</v>
      </c>
      <c r="E57" s="1055">
        <v>2248436165</v>
      </c>
      <c r="F57" s="1055">
        <v>1967878015</v>
      </c>
      <c r="G57" s="1054">
        <v>15251054.616249999</v>
      </c>
      <c r="H57" s="1043">
        <v>2018</v>
      </c>
      <c r="I57" s="1044"/>
      <c r="J57" s="1044"/>
      <c r="K57" s="1045"/>
      <c r="L57" s="1411"/>
      <c r="M57" s="1411"/>
      <c r="N57" s="1411"/>
      <c r="O57" s="1411"/>
      <c r="P57" s="1411"/>
      <c r="Q57" s="1411"/>
      <c r="R57" s="1411"/>
      <c r="S57" s="1411"/>
      <c r="T57" s="1045"/>
      <c r="U57" s="1045"/>
      <c r="V57" s="1048"/>
      <c r="W57" s="1048"/>
      <c r="X57" s="1048"/>
      <c r="Y57" s="1048"/>
      <c r="Z57" s="1048"/>
      <c r="AA57" s="1048"/>
      <c r="AB57" s="1048"/>
      <c r="AC57" s="1045"/>
      <c r="AD57" s="1045"/>
      <c r="AE57" s="1045"/>
      <c r="AF57" s="1045"/>
      <c r="AG57" s="1045"/>
      <c r="AH57" s="1045"/>
      <c r="AI57" s="1045"/>
      <c r="AJ57" s="1045"/>
      <c r="AK57" s="1045"/>
      <c r="AL57" s="1045"/>
      <c r="AM57" s="1045"/>
      <c r="AN57" s="1045"/>
      <c r="AO57" s="1045"/>
      <c r="AP57" s="1045"/>
      <c r="AQ57" s="1045"/>
      <c r="AR57" s="1045"/>
      <c r="AS57" s="1045"/>
      <c r="AT57" s="1045"/>
      <c r="AU57" s="1045"/>
      <c r="AV57" s="1045"/>
      <c r="AW57" s="1045"/>
      <c r="AX57" s="1045"/>
      <c r="AY57" s="1045"/>
      <c r="AZ57" s="1045"/>
      <c r="BA57" s="1045"/>
      <c r="BB57" s="1045"/>
      <c r="BC57" s="1045"/>
      <c r="BD57" s="1045"/>
      <c r="BE57" s="1045"/>
      <c r="BF57" s="1045"/>
      <c r="BG57" s="1045"/>
      <c r="BH57" s="1045"/>
      <c r="BI57" s="1045"/>
      <c r="BJ57" s="1045"/>
      <c r="BK57" s="1045"/>
      <c r="BL57" s="1045"/>
      <c r="BM57" s="1045"/>
      <c r="BN57" s="1045"/>
      <c r="BO57" s="1045"/>
      <c r="BP57" s="1045"/>
      <c r="BQ57" s="1045"/>
      <c r="BR57" s="1045"/>
      <c r="BS57" s="1045"/>
      <c r="BT57" s="1045"/>
      <c r="BU57" s="1045"/>
      <c r="BV57" s="1045"/>
      <c r="BW57" s="1045"/>
      <c r="BX57" s="1045"/>
      <c r="BY57" s="1045"/>
      <c r="BZ57" s="1045"/>
      <c r="CA57" s="1045"/>
      <c r="CB57" s="1045"/>
      <c r="CC57" s="1045"/>
      <c r="CD57" s="1045"/>
      <c r="CE57" s="1045"/>
      <c r="CF57" s="1045"/>
      <c r="CG57" s="1045"/>
      <c r="CH57" s="1045"/>
      <c r="CI57" s="1045"/>
      <c r="CJ57" s="1045"/>
      <c r="CK57" s="1045"/>
      <c r="CL57" s="1045"/>
      <c r="CM57" s="1045"/>
      <c r="CN57" s="1045"/>
      <c r="CO57" s="1045"/>
      <c r="CP57" s="1045"/>
      <c r="CQ57" s="1045"/>
      <c r="CR57" s="1045"/>
      <c r="CS57" s="1045"/>
    </row>
    <row r="58" spans="1:97" ht="12" customHeight="1">
      <c r="A58" s="1031" t="s">
        <v>87</v>
      </c>
      <c r="B58" s="1049">
        <v>313056250</v>
      </c>
      <c r="C58" s="1049">
        <v>296723250</v>
      </c>
      <c r="D58" s="1049">
        <v>319660600</v>
      </c>
      <c r="E58" s="1050">
        <v>632716850</v>
      </c>
      <c r="F58" s="1050">
        <v>616383850</v>
      </c>
      <c r="G58" s="1049">
        <v>4129771.7950000004</v>
      </c>
      <c r="H58" s="1043">
        <v>2018</v>
      </c>
      <c r="I58" s="1044"/>
      <c r="J58" s="1044"/>
      <c r="V58" s="1053"/>
      <c r="W58" s="1053"/>
      <c r="X58" s="1053"/>
      <c r="Y58" s="1053"/>
      <c r="Z58" s="1053"/>
      <c r="AA58" s="1053"/>
      <c r="AB58" s="1053"/>
    </row>
    <row r="59" spans="1:97" ht="9" customHeight="1">
      <c r="V59" s="1053"/>
      <c r="W59" s="1053"/>
      <c r="X59" s="1053"/>
      <c r="Y59" s="1053"/>
      <c r="Z59" s="1053"/>
      <c r="AA59" s="1053"/>
      <c r="AB59" s="1053"/>
    </row>
    <row r="60" spans="1:97" s="1040" customFormat="1" ht="12" customHeight="1">
      <c r="A60" s="1040" t="s">
        <v>429</v>
      </c>
      <c r="B60" s="1049">
        <v>1144017405</v>
      </c>
      <c r="C60" s="1049">
        <v>1098049476</v>
      </c>
      <c r="D60" s="1049">
        <v>1523073981</v>
      </c>
      <c r="E60" s="1050">
        <v>2667091386</v>
      </c>
      <c r="F60" s="1050">
        <v>2621123457</v>
      </c>
      <c r="G60" s="1049">
        <v>12581392.593599999</v>
      </c>
      <c r="H60" s="1043">
        <v>2018</v>
      </c>
      <c r="I60" s="1044"/>
      <c r="J60" s="1044"/>
      <c r="K60" s="1045"/>
      <c r="L60" s="1045"/>
      <c r="M60" s="1046"/>
      <c r="N60" s="1046"/>
      <c r="O60" s="1046"/>
      <c r="P60" s="1046"/>
      <c r="Q60" s="1046"/>
      <c r="R60" s="1046"/>
      <c r="S60" s="1047"/>
      <c r="T60" s="1045"/>
      <c r="U60" s="1045"/>
      <c r="V60" s="1048"/>
      <c r="W60" s="1048"/>
      <c r="X60" s="1048"/>
      <c r="Y60" s="1048"/>
      <c r="Z60" s="1048"/>
      <c r="AA60" s="1048"/>
      <c r="AB60" s="1048"/>
      <c r="AC60" s="1045"/>
      <c r="AD60" s="1045"/>
      <c r="AE60" s="1045"/>
      <c r="AF60" s="1045"/>
      <c r="AG60" s="1045"/>
      <c r="AH60" s="1045"/>
      <c r="AI60" s="1045"/>
      <c r="AJ60" s="1045"/>
      <c r="AK60" s="1045"/>
      <c r="AL60" s="1045"/>
      <c r="AM60" s="1045"/>
      <c r="AN60" s="1045"/>
      <c r="AO60" s="1045"/>
      <c r="AP60" s="1045"/>
      <c r="AQ60" s="1045"/>
      <c r="AR60" s="1045"/>
      <c r="AS60" s="1045"/>
      <c r="AT60" s="1045"/>
      <c r="AU60" s="1045"/>
      <c r="AV60" s="1045"/>
      <c r="AW60" s="1045"/>
      <c r="AX60" s="1045"/>
      <c r="AY60" s="1045"/>
      <c r="AZ60" s="1045"/>
      <c r="BA60" s="1045"/>
      <c r="BB60" s="1045"/>
      <c r="BC60" s="1045"/>
      <c r="BD60" s="1045"/>
      <c r="BE60" s="1045"/>
      <c r="BF60" s="1045"/>
      <c r="BG60" s="1045"/>
      <c r="BH60" s="1045"/>
      <c r="BI60" s="1045"/>
      <c r="BJ60" s="1045"/>
      <c r="BK60" s="1045"/>
      <c r="BL60" s="1045"/>
      <c r="BM60" s="1045"/>
      <c r="BN60" s="1045"/>
      <c r="BO60" s="1045"/>
      <c r="BP60" s="1045"/>
      <c r="BQ60" s="1045"/>
      <c r="BR60" s="1045"/>
      <c r="BS60" s="1045"/>
      <c r="BT60" s="1045"/>
      <c r="BU60" s="1045"/>
      <c r="BV60" s="1045"/>
      <c r="BW60" s="1045"/>
      <c r="BX60" s="1045"/>
      <c r="BY60" s="1045"/>
      <c r="BZ60" s="1045"/>
      <c r="CA60" s="1045"/>
      <c r="CB60" s="1045"/>
      <c r="CC60" s="1045"/>
      <c r="CD60" s="1045"/>
      <c r="CE60" s="1045"/>
      <c r="CF60" s="1045"/>
      <c r="CG60" s="1045"/>
      <c r="CH60" s="1045"/>
      <c r="CI60" s="1045"/>
      <c r="CJ60" s="1045"/>
      <c r="CK60" s="1045"/>
      <c r="CL60" s="1045"/>
      <c r="CM60" s="1045"/>
      <c r="CN60" s="1045"/>
      <c r="CO60" s="1045"/>
      <c r="CP60" s="1045"/>
      <c r="CQ60" s="1045"/>
      <c r="CR60" s="1045"/>
      <c r="CS60" s="1045"/>
    </row>
    <row r="61" spans="1:97" ht="12" customHeight="1">
      <c r="A61" s="281" t="s">
        <v>91</v>
      </c>
      <c r="B61" s="1049">
        <v>5036329646</v>
      </c>
      <c r="C61" s="1049">
        <v>4383914681.6800003</v>
      </c>
      <c r="D61" s="1049">
        <v>10098895286</v>
      </c>
      <c r="E61" s="1050">
        <v>15135224932</v>
      </c>
      <c r="F61" s="1050">
        <v>14482809967.68</v>
      </c>
      <c r="G61" s="1049">
        <v>117310760.73820801</v>
      </c>
      <c r="H61" s="1043">
        <v>2018</v>
      </c>
      <c r="I61" s="1044"/>
      <c r="J61" s="1044"/>
      <c r="M61" s="1051"/>
      <c r="N61" s="1051"/>
      <c r="O61" s="1051"/>
      <c r="P61" s="1051"/>
      <c r="Q61" s="1051"/>
      <c r="R61" s="1051"/>
      <c r="S61" s="1052"/>
      <c r="V61" s="1053"/>
      <c r="W61" s="1053"/>
      <c r="X61" s="1053"/>
      <c r="Y61" s="1053"/>
      <c r="Z61" s="1053"/>
      <c r="AA61" s="1053"/>
      <c r="AB61" s="1053"/>
    </row>
    <row r="62" spans="1:97" ht="12" customHeight="1">
      <c r="A62" s="281" t="s">
        <v>93</v>
      </c>
      <c r="B62" s="1049">
        <v>9758871200</v>
      </c>
      <c r="C62" s="1049">
        <v>9570096500</v>
      </c>
      <c r="D62" s="1049">
        <v>28323657200</v>
      </c>
      <c r="E62" s="1050">
        <v>38082528400</v>
      </c>
      <c r="F62" s="1050">
        <v>37893753700</v>
      </c>
      <c r="G62" s="1049">
        <v>329675657.19</v>
      </c>
      <c r="H62" s="1043">
        <v>2018</v>
      </c>
      <c r="I62" s="1044"/>
      <c r="J62" s="1044"/>
      <c r="M62" s="1051"/>
      <c r="N62" s="1051"/>
      <c r="O62" s="1051"/>
      <c r="P62" s="1051"/>
      <c r="Q62" s="1051"/>
      <c r="R62" s="1051"/>
      <c r="S62" s="1052"/>
      <c r="V62" s="1053"/>
      <c r="W62" s="1053"/>
      <c r="X62" s="1053"/>
      <c r="Y62" s="1053"/>
      <c r="Z62" s="1053"/>
      <c r="AA62" s="1053"/>
      <c r="AB62" s="1053"/>
    </row>
    <row r="63" spans="1:97" s="1040" customFormat="1" ht="12" customHeight="1">
      <c r="A63" s="1040" t="s">
        <v>95</v>
      </c>
      <c r="B63" s="1054">
        <v>795723600</v>
      </c>
      <c r="C63" s="1054">
        <v>760579200</v>
      </c>
      <c r="D63" s="1054">
        <v>2147262400</v>
      </c>
      <c r="E63" s="1055">
        <v>2942986000</v>
      </c>
      <c r="F63" s="1055">
        <v>2907841600</v>
      </c>
      <c r="G63" s="1054">
        <v>16138520.880000001</v>
      </c>
      <c r="H63" s="1043">
        <v>2018</v>
      </c>
      <c r="I63" s="1044"/>
      <c r="J63" s="1044"/>
      <c r="K63" s="1045"/>
      <c r="L63" s="1045"/>
      <c r="M63" s="1056"/>
      <c r="N63" s="1056"/>
      <c r="O63" s="1056"/>
      <c r="P63" s="1056"/>
      <c r="Q63" s="1056"/>
      <c r="R63" s="1056"/>
      <c r="S63" s="1047"/>
      <c r="T63" s="1045"/>
      <c r="U63" s="1045"/>
      <c r="V63" s="1048"/>
      <c r="W63" s="1048"/>
      <c r="X63" s="1048"/>
      <c r="Y63" s="1048"/>
      <c r="Z63" s="1048"/>
      <c r="AA63" s="1048"/>
      <c r="AB63" s="1048"/>
      <c r="AC63" s="1045"/>
      <c r="AD63" s="1045"/>
      <c r="AE63" s="1045"/>
      <c r="AF63" s="1045"/>
      <c r="AG63" s="1045"/>
      <c r="AH63" s="1045"/>
      <c r="AI63" s="1045"/>
      <c r="AJ63" s="1045"/>
      <c r="AK63" s="1045"/>
      <c r="AL63" s="1045"/>
      <c r="AM63" s="1045"/>
      <c r="AN63" s="1045"/>
      <c r="AO63" s="1045"/>
      <c r="AP63" s="1045"/>
      <c r="AQ63" s="1045"/>
      <c r="AR63" s="1045"/>
      <c r="AS63" s="1045"/>
      <c r="AT63" s="1045"/>
      <c r="AU63" s="1045"/>
      <c r="AV63" s="1045"/>
      <c r="AW63" s="1045"/>
      <c r="AX63" s="1045"/>
      <c r="AY63" s="1045"/>
      <c r="AZ63" s="1045"/>
      <c r="BA63" s="1045"/>
      <c r="BB63" s="1045"/>
      <c r="BC63" s="1045"/>
      <c r="BD63" s="1045"/>
      <c r="BE63" s="1045"/>
      <c r="BF63" s="1045"/>
      <c r="BG63" s="1045"/>
      <c r="BH63" s="1045"/>
      <c r="BI63" s="1045"/>
      <c r="BJ63" s="1045"/>
      <c r="BK63" s="1045"/>
      <c r="BL63" s="1045"/>
      <c r="BM63" s="1045"/>
      <c r="BN63" s="1045"/>
      <c r="BO63" s="1045"/>
      <c r="BP63" s="1045"/>
      <c r="BQ63" s="1045"/>
      <c r="BR63" s="1045"/>
      <c r="BS63" s="1045"/>
      <c r="BT63" s="1045"/>
      <c r="BU63" s="1045"/>
      <c r="BV63" s="1045"/>
      <c r="BW63" s="1045"/>
      <c r="BX63" s="1045"/>
      <c r="BY63" s="1045"/>
      <c r="BZ63" s="1045"/>
      <c r="CA63" s="1045"/>
      <c r="CB63" s="1045"/>
      <c r="CC63" s="1045"/>
      <c r="CD63" s="1045"/>
      <c r="CE63" s="1045"/>
      <c r="CF63" s="1045"/>
      <c r="CG63" s="1045"/>
      <c r="CH63" s="1045"/>
      <c r="CI63" s="1045"/>
      <c r="CJ63" s="1045"/>
      <c r="CK63" s="1045"/>
      <c r="CL63" s="1045"/>
      <c r="CM63" s="1045"/>
      <c r="CN63" s="1045"/>
      <c r="CO63" s="1045"/>
      <c r="CP63" s="1045"/>
      <c r="CQ63" s="1045"/>
      <c r="CR63" s="1045"/>
      <c r="CS63" s="1045"/>
    </row>
    <row r="64" spans="1:97" s="1040" customFormat="1" ht="12" customHeight="1">
      <c r="A64" s="1040" t="s">
        <v>96</v>
      </c>
      <c r="B64" s="1054">
        <v>437354160</v>
      </c>
      <c r="C64" s="1054">
        <v>437297860</v>
      </c>
      <c r="D64" s="1054">
        <v>233154730</v>
      </c>
      <c r="E64" s="1055">
        <v>670508890</v>
      </c>
      <c r="F64" s="1055">
        <v>670452590</v>
      </c>
      <c r="G64" s="1054">
        <v>2949991.3960000002</v>
      </c>
      <c r="H64" s="1043">
        <v>2018</v>
      </c>
      <c r="I64" s="1044"/>
      <c r="J64" s="1044"/>
      <c r="K64" s="1045"/>
      <c r="L64" s="1045"/>
      <c r="M64" s="1056"/>
      <c r="N64" s="1056"/>
      <c r="O64" s="1056"/>
      <c r="P64" s="1056"/>
      <c r="Q64" s="1056"/>
      <c r="R64" s="1056"/>
      <c r="S64" s="1047"/>
      <c r="T64" s="1045"/>
      <c r="U64" s="1045"/>
      <c r="V64" s="1048"/>
      <c r="W64" s="1048"/>
      <c r="X64" s="1048"/>
      <c r="Y64" s="1048"/>
      <c r="Z64" s="1048"/>
      <c r="AA64" s="1048"/>
      <c r="AB64" s="1048"/>
      <c r="AC64" s="1045"/>
      <c r="AD64" s="1045"/>
      <c r="AE64" s="1045"/>
      <c r="AF64" s="1045"/>
      <c r="AG64" s="1045"/>
      <c r="AH64" s="1045"/>
      <c r="AI64" s="1045"/>
      <c r="AJ64" s="1045"/>
      <c r="AK64" s="1045"/>
      <c r="AL64" s="1045"/>
      <c r="AM64" s="1045"/>
      <c r="AN64" s="1045"/>
      <c r="AO64" s="1045"/>
      <c r="AP64" s="1045"/>
      <c r="AQ64" s="1045"/>
      <c r="AR64" s="1045"/>
      <c r="AS64" s="1045"/>
      <c r="AT64" s="1045"/>
      <c r="AU64" s="1045"/>
      <c r="AV64" s="1045"/>
      <c r="AW64" s="1045"/>
      <c r="AX64" s="1045"/>
      <c r="AY64" s="1045"/>
      <c r="AZ64" s="1045"/>
      <c r="BA64" s="1045"/>
      <c r="BB64" s="1045"/>
      <c r="BC64" s="1045"/>
      <c r="BD64" s="1045"/>
      <c r="BE64" s="1045"/>
      <c r="BF64" s="1045"/>
      <c r="BG64" s="1045"/>
      <c r="BH64" s="1045"/>
      <c r="BI64" s="1045"/>
      <c r="BJ64" s="1045"/>
      <c r="BK64" s="1045"/>
      <c r="BL64" s="1045"/>
      <c r="BM64" s="1045"/>
      <c r="BN64" s="1045"/>
      <c r="BO64" s="1045"/>
      <c r="BP64" s="1045"/>
      <c r="BQ64" s="1045"/>
      <c r="BR64" s="1045"/>
      <c r="BS64" s="1045"/>
      <c r="BT64" s="1045"/>
      <c r="BU64" s="1045"/>
      <c r="BV64" s="1045"/>
      <c r="BW64" s="1045"/>
      <c r="BX64" s="1045"/>
      <c r="BY64" s="1045"/>
      <c r="BZ64" s="1045"/>
      <c r="CA64" s="1045"/>
      <c r="CB64" s="1045"/>
      <c r="CC64" s="1045"/>
      <c r="CD64" s="1045"/>
      <c r="CE64" s="1045"/>
      <c r="CF64" s="1045"/>
      <c r="CG64" s="1045"/>
      <c r="CH64" s="1045"/>
      <c r="CI64" s="1045"/>
      <c r="CJ64" s="1045"/>
      <c r="CK64" s="1045"/>
      <c r="CL64" s="1045"/>
      <c r="CM64" s="1045"/>
      <c r="CN64" s="1045"/>
      <c r="CO64" s="1045"/>
      <c r="CP64" s="1045"/>
      <c r="CQ64" s="1045"/>
      <c r="CR64" s="1045"/>
      <c r="CS64" s="1045"/>
    </row>
    <row r="65" spans="1:97" ht="9" customHeight="1">
      <c r="B65" s="1049"/>
      <c r="C65" s="1049"/>
      <c r="D65" s="1049"/>
      <c r="E65" s="1050"/>
      <c r="F65" s="1050"/>
      <c r="G65" s="1049"/>
      <c r="M65" s="1051"/>
      <c r="N65" s="1051"/>
      <c r="O65" s="1051"/>
      <c r="P65" s="1051"/>
      <c r="Q65" s="1051"/>
      <c r="R65" s="1051"/>
      <c r="S65" s="1052"/>
      <c r="V65" s="1053"/>
      <c r="W65" s="1053"/>
      <c r="X65" s="1053"/>
      <c r="Y65" s="1053"/>
      <c r="Z65" s="1053"/>
      <c r="AA65" s="1053"/>
      <c r="AB65" s="1053"/>
    </row>
    <row r="66" spans="1:97" ht="12" customHeight="1">
      <c r="A66" s="281" t="s">
        <v>98</v>
      </c>
      <c r="B66" s="1054">
        <v>1707706220</v>
      </c>
      <c r="C66" s="1054">
        <v>1402431520</v>
      </c>
      <c r="D66" s="1054">
        <v>3058569399</v>
      </c>
      <c r="E66" s="1055">
        <v>4766275619</v>
      </c>
      <c r="F66" s="1055">
        <v>4461000919</v>
      </c>
      <c r="G66" s="1054">
        <v>37918507.811499998</v>
      </c>
      <c r="H66" s="1030" t="s">
        <v>1162</v>
      </c>
      <c r="I66" s="1044"/>
      <c r="J66" s="1044"/>
      <c r="M66" s="1051"/>
      <c r="N66" s="1051"/>
      <c r="O66" s="1051"/>
      <c r="P66" s="1051"/>
      <c r="Q66" s="1051"/>
      <c r="R66" s="1051"/>
      <c r="S66" s="1052"/>
      <c r="V66" s="1053"/>
      <c r="W66" s="1053"/>
      <c r="X66" s="1053"/>
      <c r="Y66" s="1053"/>
      <c r="Z66" s="1053"/>
      <c r="AA66" s="1053"/>
      <c r="AB66" s="1053"/>
    </row>
    <row r="67" spans="1:97" ht="12" customHeight="1">
      <c r="A67" s="281" t="s">
        <v>100</v>
      </c>
      <c r="B67" s="1049">
        <v>3312260100</v>
      </c>
      <c r="C67" s="1049">
        <v>3182804467</v>
      </c>
      <c r="D67" s="1049">
        <v>8906498600</v>
      </c>
      <c r="E67" s="1050">
        <v>12218758700</v>
      </c>
      <c r="F67" s="1050">
        <v>12089303067</v>
      </c>
      <c r="G67" s="1049">
        <v>101550145.76279999</v>
      </c>
      <c r="H67" s="1030" t="s">
        <v>1162</v>
      </c>
      <c r="I67" s="1044"/>
      <c r="J67" s="1044"/>
      <c r="M67" s="1051"/>
      <c r="N67" s="1051"/>
      <c r="O67" s="1051"/>
      <c r="P67" s="1051"/>
      <c r="Q67" s="1051"/>
      <c r="R67" s="1051"/>
      <c r="S67" s="1052"/>
      <c r="V67" s="1053"/>
      <c r="W67" s="1053"/>
      <c r="X67" s="1053"/>
      <c r="Y67" s="1053"/>
      <c r="Z67" s="1053"/>
      <c r="AA67" s="1053"/>
      <c r="AB67" s="1053"/>
    </row>
    <row r="68" spans="1:97" ht="12" customHeight="1">
      <c r="A68" s="281" t="s">
        <v>102</v>
      </c>
      <c r="B68" s="1049">
        <v>493579700</v>
      </c>
      <c r="C68" s="1049">
        <v>493579700</v>
      </c>
      <c r="D68" s="1049">
        <v>404822100</v>
      </c>
      <c r="E68" s="1050">
        <v>898401800</v>
      </c>
      <c r="F68" s="1050">
        <v>898401800</v>
      </c>
      <c r="G68" s="1049">
        <v>4761529.54</v>
      </c>
      <c r="H68" s="1043">
        <v>2018</v>
      </c>
      <c r="I68" s="1044"/>
      <c r="J68" s="1044"/>
      <c r="M68" s="1051"/>
      <c r="N68" s="1051"/>
      <c r="O68" s="1051"/>
      <c r="P68" s="1051"/>
      <c r="Q68" s="1051"/>
      <c r="R68" s="1051"/>
      <c r="S68" s="1052"/>
      <c r="V68" s="1053"/>
      <c r="W68" s="1053"/>
      <c r="X68" s="1053"/>
      <c r="Y68" s="1053"/>
      <c r="Z68" s="1053"/>
      <c r="AA68" s="1053"/>
      <c r="AB68" s="1053"/>
    </row>
    <row r="69" spans="1:97" ht="12" customHeight="1">
      <c r="A69" s="281" t="s">
        <v>104</v>
      </c>
      <c r="B69" s="1049">
        <v>1157213895</v>
      </c>
      <c r="C69" s="1049">
        <v>978121583</v>
      </c>
      <c r="D69" s="1049">
        <v>1778326943</v>
      </c>
      <c r="E69" s="1050">
        <v>2935540838</v>
      </c>
      <c r="F69" s="1050">
        <v>2756448526</v>
      </c>
      <c r="G69" s="1049">
        <v>19295139.682</v>
      </c>
      <c r="H69" s="1043">
        <v>2018</v>
      </c>
      <c r="I69" s="1044"/>
      <c r="J69" s="1044"/>
      <c r="M69" s="1051"/>
      <c r="N69" s="1051"/>
      <c r="O69" s="1051"/>
      <c r="P69" s="1051"/>
      <c r="Q69" s="1051"/>
      <c r="R69" s="1051"/>
      <c r="S69" s="1052"/>
      <c r="V69" s="1053"/>
      <c r="W69" s="1053"/>
      <c r="X69" s="1053"/>
      <c r="Y69" s="1053"/>
      <c r="Z69" s="1053"/>
      <c r="AA69" s="1053"/>
      <c r="AB69" s="1053"/>
    </row>
    <row r="70" spans="1:97" ht="12" customHeight="1">
      <c r="A70" s="281" t="s">
        <v>106</v>
      </c>
      <c r="B70" s="1049">
        <v>635954400</v>
      </c>
      <c r="C70" s="1049">
        <v>508447900</v>
      </c>
      <c r="D70" s="1049">
        <v>748100644</v>
      </c>
      <c r="E70" s="1050">
        <v>1384055044</v>
      </c>
      <c r="F70" s="1050">
        <v>1256548544</v>
      </c>
      <c r="G70" s="1049">
        <v>11057627.187200001</v>
      </c>
      <c r="H70" s="1043">
        <v>2018</v>
      </c>
      <c r="I70" s="1044"/>
      <c r="J70" s="1044"/>
      <c r="S70" s="1052"/>
      <c r="V70" s="1053"/>
      <c r="W70" s="1053"/>
      <c r="X70" s="1053"/>
      <c r="Y70" s="1053"/>
      <c r="Z70" s="1053"/>
      <c r="AA70" s="1053"/>
      <c r="AB70" s="1053"/>
    </row>
    <row r="71" spans="1:97" ht="9" customHeight="1">
      <c r="B71" s="1058"/>
      <c r="C71" s="1058"/>
      <c r="D71" s="1058"/>
      <c r="E71" s="1049"/>
      <c r="F71" s="1049"/>
      <c r="G71" s="1058"/>
      <c r="H71" s="1059"/>
      <c r="M71" s="1051"/>
      <c r="N71" s="1051"/>
      <c r="O71" s="1051"/>
      <c r="P71" s="1051"/>
      <c r="Q71" s="1051"/>
      <c r="R71" s="1051"/>
      <c r="S71" s="1052"/>
      <c r="V71" s="1053"/>
      <c r="W71" s="1053"/>
      <c r="X71" s="1053"/>
      <c r="Y71" s="1053"/>
      <c r="Z71" s="1053"/>
      <c r="AA71" s="1053"/>
      <c r="AB71" s="1053"/>
    </row>
    <row r="72" spans="1:97" ht="12" customHeight="1">
      <c r="A72" s="281" t="s">
        <v>108</v>
      </c>
      <c r="B72" s="1049">
        <v>1199245100</v>
      </c>
      <c r="C72" s="1049">
        <v>1165255400</v>
      </c>
      <c r="D72" s="1049">
        <v>1373624100</v>
      </c>
      <c r="E72" s="1050">
        <v>2572869200</v>
      </c>
      <c r="F72" s="1050">
        <v>2538879500</v>
      </c>
      <c r="G72" s="1049">
        <v>14979389.049999999</v>
      </c>
      <c r="H72" s="1043">
        <v>2018</v>
      </c>
      <c r="I72" s="1044"/>
      <c r="J72" s="1044"/>
      <c r="M72" s="1051"/>
      <c r="N72" s="1051"/>
      <c r="O72" s="1051"/>
      <c r="P72" s="1051"/>
      <c r="Q72" s="1051"/>
      <c r="R72" s="1051"/>
      <c r="S72" s="1052"/>
      <c r="V72" s="1053"/>
      <c r="W72" s="1053"/>
      <c r="X72" s="1053"/>
      <c r="Y72" s="1053"/>
      <c r="Z72" s="1053"/>
      <c r="AA72" s="1053"/>
      <c r="AB72" s="1053"/>
    </row>
    <row r="73" spans="1:97" ht="12" customHeight="1">
      <c r="A73" s="281" t="s">
        <v>110</v>
      </c>
      <c r="B73" s="1049">
        <v>325066000</v>
      </c>
      <c r="C73" s="1049">
        <v>325066000</v>
      </c>
      <c r="D73" s="1049">
        <v>635459782</v>
      </c>
      <c r="E73" s="1050">
        <v>960525782</v>
      </c>
      <c r="F73" s="1050">
        <v>960525782</v>
      </c>
      <c r="G73" s="1049">
        <v>5942773.0132340007</v>
      </c>
      <c r="H73" s="1043">
        <v>2018</v>
      </c>
      <c r="I73" s="1044"/>
      <c r="J73" s="1044"/>
      <c r="M73" s="1051"/>
      <c r="N73" s="1051"/>
      <c r="O73" s="1051"/>
      <c r="P73" s="1051"/>
      <c r="Q73" s="1051"/>
      <c r="R73" s="1051"/>
      <c r="S73" s="1052"/>
      <c r="V73" s="1053"/>
      <c r="W73" s="1053"/>
      <c r="X73" s="1053"/>
      <c r="Y73" s="1053"/>
      <c r="Z73" s="1053"/>
      <c r="AA73" s="1053"/>
      <c r="AB73" s="1053"/>
    </row>
    <row r="74" spans="1:97" s="1040" customFormat="1" ht="12" customHeight="1">
      <c r="A74" s="1040" t="s">
        <v>112</v>
      </c>
      <c r="B74" s="1054">
        <v>26504661948</v>
      </c>
      <c r="C74" s="1054">
        <v>24691730648</v>
      </c>
      <c r="D74" s="1054">
        <v>53749865730</v>
      </c>
      <c r="E74" s="1055">
        <v>80254527678</v>
      </c>
      <c r="F74" s="1055">
        <v>78441596378</v>
      </c>
      <c r="G74" s="1054">
        <v>851091320.70129991</v>
      </c>
      <c r="H74" s="1043">
        <v>2018</v>
      </c>
      <c r="I74" s="1044"/>
      <c r="J74" s="1044"/>
      <c r="K74" s="1045"/>
      <c r="L74" s="1045"/>
      <c r="M74" s="1056"/>
      <c r="N74" s="1056"/>
      <c r="O74" s="1056"/>
      <c r="P74" s="1056"/>
      <c r="Q74" s="1056"/>
      <c r="R74" s="1056"/>
      <c r="S74" s="1047"/>
      <c r="T74" s="1045"/>
      <c r="U74" s="1045"/>
      <c r="V74" s="1048"/>
      <c r="W74" s="1048"/>
      <c r="X74" s="1048"/>
      <c r="Y74" s="1048"/>
      <c r="Z74" s="1048"/>
      <c r="AA74" s="1048"/>
      <c r="AB74" s="1048"/>
      <c r="AC74" s="1045"/>
      <c r="AD74" s="1045"/>
      <c r="AE74" s="1045"/>
      <c r="AF74" s="1045"/>
      <c r="AG74" s="1045"/>
      <c r="AH74" s="1045"/>
      <c r="AI74" s="1045"/>
      <c r="AJ74" s="1045"/>
      <c r="AK74" s="1045"/>
      <c r="AL74" s="1045"/>
      <c r="AM74" s="1045"/>
      <c r="AN74" s="1045"/>
      <c r="AO74" s="1045"/>
      <c r="AP74" s="1045"/>
      <c r="AQ74" s="1045"/>
      <c r="AR74" s="1045"/>
      <c r="AS74" s="1045"/>
      <c r="AT74" s="1045"/>
      <c r="AU74" s="1045"/>
      <c r="AV74" s="1045"/>
      <c r="AW74" s="1045"/>
      <c r="AX74" s="1045"/>
      <c r="AY74" s="1045"/>
      <c r="AZ74" s="1045"/>
      <c r="BA74" s="1045"/>
      <c r="BB74" s="1045"/>
      <c r="BC74" s="1045"/>
      <c r="BD74" s="1045"/>
      <c r="BE74" s="1045"/>
      <c r="BF74" s="1045"/>
      <c r="BG74" s="1045"/>
      <c r="BH74" s="1045"/>
      <c r="BI74" s="1045"/>
      <c r="BJ74" s="1045"/>
      <c r="BK74" s="1045"/>
      <c r="BL74" s="1045"/>
      <c r="BM74" s="1045"/>
      <c r="BN74" s="1045"/>
      <c r="BO74" s="1045"/>
      <c r="BP74" s="1045"/>
      <c r="BQ74" s="1045"/>
      <c r="BR74" s="1045"/>
      <c r="BS74" s="1045"/>
      <c r="BT74" s="1045"/>
      <c r="BU74" s="1045"/>
      <c r="BV74" s="1045"/>
      <c r="BW74" s="1045"/>
      <c r="BX74" s="1045"/>
      <c r="BY74" s="1045"/>
      <c r="BZ74" s="1045"/>
      <c r="CA74" s="1045"/>
      <c r="CB74" s="1045"/>
      <c r="CC74" s="1045"/>
      <c r="CD74" s="1045"/>
      <c r="CE74" s="1045"/>
      <c r="CF74" s="1045"/>
      <c r="CG74" s="1045"/>
      <c r="CH74" s="1045"/>
      <c r="CI74" s="1045"/>
      <c r="CJ74" s="1045"/>
      <c r="CK74" s="1045"/>
      <c r="CL74" s="1045"/>
      <c r="CM74" s="1045"/>
      <c r="CN74" s="1045"/>
      <c r="CO74" s="1045"/>
      <c r="CP74" s="1045"/>
      <c r="CQ74" s="1045"/>
      <c r="CR74" s="1045"/>
      <c r="CS74" s="1045"/>
    </row>
    <row r="75" spans="1:97" ht="12" customHeight="1">
      <c r="A75" s="281" t="s">
        <v>114</v>
      </c>
      <c r="B75" s="1049">
        <v>2234974300</v>
      </c>
      <c r="C75" s="1049">
        <v>1701270000</v>
      </c>
      <c r="D75" s="1049">
        <v>3066035100</v>
      </c>
      <c r="E75" s="1050">
        <v>5301009400</v>
      </c>
      <c r="F75" s="1050">
        <v>4767305100</v>
      </c>
      <c r="G75" s="1049">
        <v>34324596.719999999</v>
      </c>
      <c r="H75" s="1043">
        <v>2018</v>
      </c>
      <c r="I75" s="1044"/>
      <c r="J75" s="1044"/>
      <c r="M75" s="1051"/>
      <c r="N75" s="1051"/>
      <c r="O75" s="1051"/>
      <c r="P75" s="1051"/>
      <c r="Q75" s="1051"/>
      <c r="R75" s="1051"/>
      <c r="S75" s="1052"/>
      <c r="V75" s="1053"/>
      <c r="W75" s="1053"/>
      <c r="X75" s="1053"/>
      <c r="Y75" s="1053"/>
      <c r="Z75" s="1053"/>
      <c r="AA75" s="1053"/>
      <c r="AB75" s="1053"/>
    </row>
    <row r="76" spans="1:97" ht="12" customHeight="1">
      <c r="A76" s="281" t="s">
        <v>116</v>
      </c>
      <c r="B76" s="1049">
        <v>470184100</v>
      </c>
      <c r="C76" s="1049">
        <v>470184100</v>
      </c>
      <c r="D76" s="1049">
        <v>454393200</v>
      </c>
      <c r="E76" s="1050">
        <v>924577300</v>
      </c>
      <c r="F76" s="1050">
        <v>924577300</v>
      </c>
      <c r="G76" s="1049">
        <v>3513393.74</v>
      </c>
      <c r="H76" s="1043">
        <v>2018</v>
      </c>
      <c r="I76" s="1044"/>
      <c r="J76" s="1044"/>
      <c r="M76" s="1051"/>
      <c r="N76" s="1051"/>
      <c r="O76" s="1051"/>
      <c r="P76" s="1051"/>
      <c r="Q76" s="1051"/>
      <c r="R76" s="1051"/>
      <c r="S76" s="1052"/>
      <c r="V76" s="1053"/>
      <c r="W76" s="1053"/>
      <c r="X76" s="1053"/>
      <c r="Y76" s="1053"/>
      <c r="Z76" s="1053"/>
      <c r="AA76" s="1053"/>
      <c r="AB76" s="1053"/>
    </row>
    <row r="77" spans="1:97" ht="9" customHeight="1">
      <c r="B77" s="1049"/>
      <c r="C77" s="1049"/>
      <c r="D77" s="1049"/>
      <c r="E77" s="1050"/>
      <c r="F77" s="1050"/>
      <c r="G77" s="1049"/>
      <c r="I77" s="1040"/>
      <c r="J77" s="1040"/>
      <c r="M77" s="1412"/>
      <c r="N77" s="1412"/>
      <c r="O77" s="1412"/>
      <c r="P77" s="1412"/>
      <c r="Q77" s="1412"/>
      <c r="R77" s="1412"/>
      <c r="S77" s="1052"/>
      <c r="V77" s="1053"/>
      <c r="W77" s="1053"/>
      <c r="X77" s="1053"/>
      <c r="Y77" s="1053"/>
      <c r="Z77" s="1053"/>
      <c r="AA77" s="1053"/>
      <c r="AB77" s="1053"/>
    </row>
    <row r="78" spans="1:97" ht="12" customHeight="1">
      <c r="A78" s="281" t="s">
        <v>118</v>
      </c>
      <c r="B78" s="1049">
        <v>1402874900</v>
      </c>
      <c r="C78" s="1049">
        <v>749129300</v>
      </c>
      <c r="D78" s="1049">
        <v>907536600</v>
      </c>
      <c r="E78" s="1050">
        <v>2310411500</v>
      </c>
      <c r="F78" s="1050">
        <v>1656665900</v>
      </c>
      <c r="G78" s="1049">
        <v>11265328.120000001</v>
      </c>
      <c r="H78" s="1043">
        <v>2018</v>
      </c>
      <c r="I78" s="1044"/>
      <c r="J78" s="1044"/>
      <c r="M78" s="1051"/>
      <c r="N78" s="1051"/>
      <c r="O78" s="1051"/>
      <c r="P78" s="1051"/>
      <c r="Q78" s="1051"/>
      <c r="R78" s="1051"/>
      <c r="S78" s="1052"/>
      <c r="V78" s="1053"/>
      <c r="W78" s="1053"/>
      <c r="X78" s="1053"/>
      <c r="Y78" s="1053"/>
      <c r="Z78" s="1053"/>
      <c r="AA78" s="1053"/>
      <c r="AB78" s="1053"/>
    </row>
    <row r="79" spans="1:97" s="1040" customFormat="1" ht="12" customHeight="1">
      <c r="A79" s="1040" t="s">
        <v>120</v>
      </c>
      <c r="B79" s="1054">
        <v>731949000</v>
      </c>
      <c r="C79" s="1054">
        <v>731949000</v>
      </c>
      <c r="D79" s="1054">
        <v>964492500</v>
      </c>
      <c r="E79" s="1055">
        <v>1696441500</v>
      </c>
      <c r="F79" s="1055">
        <v>1696441500</v>
      </c>
      <c r="G79" s="1054">
        <v>9363213.3000000007</v>
      </c>
      <c r="H79" s="1043">
        <v>2018</v>
      </c>
      <c r="I79" s="1044"/>
      <c r="J79" s="1044"/>
      <c r="K79" s="1045"/>
      <c r="L79" s="1045"/>
      <c r="M79" s="1056"/>
      <c r="N79" s="1056"/>
      <c r="O79" s="1056"/>
      <c r="P79" s="1056"/>
      <c r="Q79" s="1056"/>
      <c r="R79" s="1056"/>
      <c r="S79" s="1047"/>
      <c r="T79" s="1045"/>
      <c r="U79" s="1045"/>
      <c r="V79" s="1048"/>
      <c r="W79" s="1048"/>
      <c r="X79" s="1048"/>
      <c r="Y79" s="1048"/>
      <c r="Z79" s="1048"/>
      <c r="AA79" s="1048"/>
      <c r="AB79" s="1048"/>
      <c r="AC79" s="1045"/>
      <c r="AD79" s="1045"/>
      <c r="AE79" s="1045"/>
      <c r="AF79" s="1045"/>
      <c r="AG79" s="1045"/>
      <c r="AH79" s="1045"/>
      <c r="AI79" s="1045"/>
      <c r="AJ79" s="1045"/>
      <c r="AK79" s="1045"/>
      <c r="AL79" s="1045"/>
      <c r="AM79" s="1045"/>
      <c r="AN79" s="1045"/>
      <c r="AO79" s="1045"/>
      <c r="AP79" s="1045"/>
      <c r="AQ79" s="1045"/>
      <c r="AR79" s="1045"/>
      <c r="AS79" s="1045"/>
      <c r="AT79" s="1045"/>
      <c r="AU79" s="1045"/>
      <c r="AV79" s="1045"/>
      <c r="AW79" s="1045"/>
      <c r="AX79" s="1045"/>
      <c r="AY79" s="1045"/>
      <c r="AZ79" s="1045"/>
      <c r="BA79" s="1045"/>
      <c r="BB79" s="1045"/>
      <c r="BC79" s="1045"/>
      <c r="BD79" s="1045"/>
      <c r="BE79" s="1045"/>
      <c r="BF79" s="1045"/>
      <c r="BG79" s="1045"/>
      <c r="BH79" s="1045"/>
      <c r="BI79" s="1045"/>
      <c r="BJ79" s="1045"/>
      <c r="BK79" s="1045"/>
      <c r="BL79" s="1045"/>
      <c r="BM79" s="1045"/>
      <c r="BN79" s="1045"/>
      <c r="BO79" s="1045"/>
      <c r="BP79" s="1045"/>
      <c r="BQ79" s="1045"/>
      <c r="BR79" s="1045"/>
      <c r="BS79" s="1045"/>
      <c r="BT79" s="1045"/>
      <c r="BU79" s="1045"/>
      <c r="BV79" s="1045"/>
      <c r="BW79" s="1045"/>
      <c r="BX79" s="1045"/>
      <c r="BY79" s="1045"/>
      <c r="BZ79" s="1045"/>
      <c r="CA79" s="1045"/>
      <c r="CB79" s="1045"/>
      <c r="CC79" s="1045"/>
      <c r="CD79" s="1045"/>
      <c r="CE79" s="1045"/>
      <c r="CF79" s="1045"/>
      <c r="CG79" s="1045"/>
      <c r="CH79" s="1045"/>
      <c r="CI79" s="1045"/>
      <c r="CJ79" s="1045"/>
      <c r="CK79" s="1045"/>
      <c r="CL79" s="1045"/>
      <c r="CM79" s="1045"/>
      <c r="CN79" s="1045"/>
      <c r="CO79" s="1045"/>
      <c r="CP79" s="1045"/>
      <c r="CQ79" s="1045"/>
      <c r="CR79" s="1045"/>
      <c r="CS79" s="1045"/>
    </row>
    <row r="80" spans="1:97" ht="12" customHeight="1">
      <c r="A80" s="281" t="s">
        <v>122</v>
      </c>
      <c r="B80" s="1049">
        <v>1550229200</v>
      </c>
      <c r="C80" s="1049">
        <v>1550229200</v>
      </c>
      <c r="D80" s="1049">
        <v>2734254100</v>
      </c>
      <c r="E80" s="1050">
        <v>4284483300</v>
      </c>
      <c r="F80" s="1050">
        <v>4284483300</v>
      </c>
      <c r="G80" s="1049">
        <v>17994829.859999999</v>
      </c>
      <c r="H80" s="1030" t="s">
        <v>1162</v>
      </c>
      <c r="I80" s="1044"/>
      <c r="J80" s="1044"/>
      <c r="M80" s="1051"/>
      <c r="N80" s="1051"/>
      <c r="O80" s="1051"/>
      <c r="P80" s="1051"/>
      <c r="Q80" s="1051"/>
      <c r="R80" s="1051"/>
      <c r="S80" s="1052"/>
      <c r="V80" s="1053"/>
      <c r="W80" s="1053"/>
      <c r="X80" s="1053"/>
      <c r="Y80" s="1053"/>
      <c r="Z80" s="1053"/>
      <c r="AA80" s="1053"/>
      <c r="AB80" s="1053"/>
    </row>
    <row r="81" spans="1:28" ht="12" customHeight="1">
      <c r="A81" s="281" t="s">
        <v>124</v>
      </c>
      <c r="B81" s="1049">
        <v>1124997700</v>
      </c>
      <c r="C81" s="1049">
        <v>928533700</v>
      </c>
      <c r="D81" s="1049">
        <v>1148923100</v>
      </c>
      <c r="E81" s="1050">
        <v>2273920800</v>
      </c>
      <c r="F81" s="1050">
        <v>2077456800</v>
      </c>
      <c r="G81" s="1049">
        <v>12880232.16</v>
      </c>
      <c r="H81" s="1043">
        <v>2018</v>
      </c>
      <c r="I81" s="1044"/>
      <c r="J81" s="1044"/>
      <c r="M81" s="1057"/>
      <c r="S81" s="1052"/>
      <c r="V81" s="1053"/>
      <c r="W81" s="1053"/>
      <c r="X81" s="1053"/>
      <c r="Y81" s="1053"/>
      <c r="Z81" s="1053"/>
      <c r="AA81" s="1053"/>
      <c r="AB81" s="1053"/>
    </row>
    <row r="82" spans="1:28" ht="12" customHeight="1">
      <c r="A82" s="281" t="s">
        <v>500</v>
      </c>
      <c r="B82" s="1049">
        <v>2215767800</v>
      </c>
      <c r="C82" s="1049">
        <v>2026086700</v>
      </c>
      <c r="D82" s="1049">
        <v>5702982700</v>
      </c>
      <c r="E82" s="1050">
        <v>7918750500</v>
      </c>
      <c r="F82" s="1050">
        <v>7729069400</v>
      </c>
      <c r="G82" s="1049">
        <v>68788717.659999996</v>
      </c>
      <c r="H82" s="1043">
        <v>2018</v>
      </c>
      <c r="I82" s="1044"/>
      <c r="J82" s="1044"/>
      <c r="M82" s="1051"/>
      <c r="N82" s="1051"/>
      <c r="O82" s="1051"/>
      <c r="P82" s="1051"/>
      <c r="Q82" s="1051"/>
      <c r="R82" s="1051"/>
      <c r="S82" s="1052"/>
      <c r="V82" s="1053"/>
      <c r="W82" s="1053"/>
      <c r="X82" s="1053"/>
      <c r="Y82" s="1053"/>
      <c r="Z82" s="1053"/>
      <c r="AA82" s="1053"/>
      <c r="AB82" s="1053"/>
    </row>
    <row r="83" spans="1:28" ht="15">
      <c r="A83" s="1061" t="s">
        <v>1100</v>
      </c>
      <c r="M83" s="1051"/>
      <c r="N83" s="1051"/>
      <c r="O83" s="1051"/>
      <c r="P83" s="1051"/>
      <c r="Q83" s="1051"/>
      <c r="R83" s="1051"/>
      <c r="S83" s="1052"/>
      <c r="V83" s="1053"/>
      <c r="W83" s="1053"/>
      <c r="X83" s="1053"/>
      <c r="Y83" s="1053"/>
      <c r="Z83" s="1053"/>
      <c r="AA83" s="1053"/>
      <c r="AB83" s="1053"/>
    </row>
    <row r="84" spans="1:28" ht="12.75">
      <c r="A84" s="1408" t="str">
        <f>A43</f>
        <v>Real Estate Fair Market Value (FMV), Fair Market Value (Taxable), and Local Levy by Locality - Tax Year 2018</v>
      </c>
      <c r="B84" s="1408"/>
      <c r="C84" s="1408"/>
      <c r="D84" s="1408"/>
      <c r="E84" s="1408"/>
      <c r="F84" s="1408"/>
      <c r="G84" s="1408"/>
      <c r="H84" s="1408"/>
      <c r="M84" s="1051"/>
      <c r="N84" s="1051"/>
      <c r="O84" s="1051"/>
      <c r="P84" s="1051"/>
      <c r="Q84" s="1051"/>
      <c r="R84" s="1051"/>
      <c r="S84" s="1052"/>
      <c r="V84" s="1053"/>
      <c r="W84" s="1053"/>
      <c r="X84" s="1053"/>
      <c r="Y84" s="1053"/>
      <c r="Z84" s="1053"/>
      <c r="AA84" s="1053"/>
      <c r="AB84" s="1053"/>
    </row>
    <row r="85" spans="1:28" ht="11.25" customHeight="1" thickBot="1">
      <c r="A85" s="1033"/>
      <c r="B85" s="1033"/>
      <c r="C85" s="1033"/>
      <c r="D85" s="1033"/>
      <c r="E85" s="1033"/>
      <c r="F85" s="1033"/>
      <c r="G85" s="1033"/>
      <c r="H85" s="1033"/>
      <c r="M85" s="1051"/>
      <c r="N85" s="1051"/>
      <c r="O85" s="1051"/>
      <c r="P85" s="1051"/>
      <c r="Q85" s="1051"/>
      <c r="R85" s="1051"/>
      <c r="S85" s="1052"/>
      <c r="V85" s="1053"/>
      <c r="W85" s="1053"/>
      <c r="X85" s="1053"/>
      <c r="Y85" s="1053"/>
      <c r="Z85" s="1053"/>
      <c r="AA85" s="1053"/>
      <c r="AB85" s="1053"/>
    </row>
    <row r="86" spans="1:28" ht="11.25" customHeight="1">
      <c r="M86" s="1051"/>
      <c r="N86" s="1051"/>
      <c r="O86" s="1051"/>
      <c r="P86" s="1051"/>
      <c r="Q86" s="1051"/>
      <c r="R86" s="1051"/>
      <c r="S86" s="1052"/>
      <c r="V86" s="1053"/>
      <c r="W86" s="1053"/>
      <c r="X86" s="1053"/>
      <c r="Y86" s="1053"/>
      <c r="Z86" s="1053"/>
      <c r="AA86" s="1053"/>
      <c r="AB86" s="1053"/>
    </row>
    <row r="87" spans="1:28" ht="11.25" customHeight="1">
      <c r="A87" s="1036" t="s">
        <v>23</v>
      </c>
      <c r="B87" s="1036" t="s">
        <v>1092</v>
      </c>
      <c r="C87" s="1036" t="s">
        <v>1093</v>
      </c>
      <c r="D87" s="1036" t="s">
        <v>1094</v>
      </c>
      <c r="E87" s="1036" t="s">
        <v>1095</v>
      </c>
      <c r="F87" s="1036" t="s">
        <v>1096</v>
      </c>
      <c r="G87" s="1036" t="s">
        <v>1097</v>
      </c>
      <c r="H87" s="1037" t="s">
        <v>1098</v>
      </c>
      <c r="M87" s="1051"/>
      <c r="N87" s="1051"/>
      <c r="O87" s="1051"/>
      <c r="P87" s="1051"/>
      <c r="Q87" s="1051"/>
      <c r="R87" s="1051"/>
      <c r="S87" s="1052"/>
      <c r="V87" s="1053"/>
      <c r="W87" s="1053"/>
      <c r="X87" s="1053"/>
      <c r="Y87" s="1053"/>
      <c r="Z87" s="1053"/>
      <c r="AA87" s="1053"/>
      <c r="AB87" s="1053"/>
    </row>
    <row r="88" spans="1:28" ht="8.25" customHeight="1">
      <c r="B88" s="1065"/>
      <c r="C88" s="1065"/>
      <c r="D88" s="1065"/>
      <c r="E88" s="1049"/>
      <c r="F88" s="1049"/>
      <c r="G88" s="1065"/>
      <c r="H88" s="1066"/>
      <c r="M88" s="1051"/>
      <c r="N88" s="1051"/>
      <c r="O88" s="1051"/>
      <c r="P88" s="1051"/>
      <c r="Q88" s="1051"/>
      <c r="R88" s="1051"/>
      <c r="S88" s="1052"/>
      <c r="V88" s="1053"/>
      <c r="W88" s="1053"/>
      <c r="X88" s="1053"/>
      <c r="Y88" s="1053"/>
      <c r="Z88" s="1053"/>
      <c r="AA88" s="1053"/>
      <c r="AB88" s="1053"/>
    </row>
    <row r="89" spans="1:28" ht="12" customHeight="1">
      <c r="A89" s="281" t="s">
        <v>128</v>
      </c>
      <c r="B89" s="1063">
        <v>1289056900</v>
      </c>
      <c r="C89" s="1063">
        <v>776490270</v>
      </c>
      <c r="D89" s="1063">
        <v>1676014550</v>
      </c>
      <c r="E89" s="1067">
        <v>2965071450</v>
      </c>
      <c r="F89" s="1067">
        <v>2452504820</v>
      </c>
      <c r="G89" s="1063">
        <v>17658034.704</v>
      </c>
      <c r="H89" s="1043">
        <v>2018</v>
      </c>
      <c r="I89" s="1044"/>
      <c r="J89" s="1044"/>
      <c r="M89" s="1051"/>
      <c r="N89" s="1051"/>
      <c r="O89" s="1051"/>
      <c r="P89" s="1051"/>
      <c r="Q89" s="1051"/>
      <c r="R89" s="1051"/>
      <c r="S89" s="1052"/>
      <c r="V89" s="1053"/>
      <c r="W89" s="1053"/>
      <c r="X89" s="1053"/>
      <c r="Y89" s="1053"/>
      <c r="Z89" s="1053"/>
      <c r="AA89" s="1053"/>
      <c r="AB89" s="1053"/>
    </row>
    <row r="90" spans="1:28" ht="12" customHeight="1">
      <c r="A90" s="281" t="s">
        <v>130</v>
      </c>
      <c r="B90" s="1049">
        <v>1108163878</v>
      </c>
      <c r="C90" s="1049">
        <v>1019733400</v>
      </c>
      <c r="D90" s="1049">
        <v>1915539437</v>
      </c>
      <c r="E90" s="1062">
        <v>3023703315</v>
      </c>
      <c r="F90" s="1062">
        <v>2935272837</v>
      </c>
      <c r="G90" s="1049">
        <v>24069237.2634</v>
      </c>
      <c r="H90" s="1043">
        <v>2018</v>
      </c>
      <c r="I90" s="1044"/>
      <c r="J90" s="1044"/>
      <c r="M90" s="1051"/>
      <c r="N90" s="1051"/>
      <c r="O90" s="1051"/>
      <c r="P90" s="1051"/>
      <c r="Q90" s="1051"/>
      <c r="R90" s="1051"/>
      <c r="S90" s="1052"/>
      <c r="V90" s="1053"/>
      <c r="W90" s="1053"/>
      <c r="X90" s="1053"/>
      <c r="Y90" s="1053"/>
      <c r="Z90" s="1053"/>
      <c r="AA90" s="1053"/>
      <c r="AB90" s="1053"/>
    </row>
    <row r="91" spans="1:28" ht="12" customHeight="1">
      <c r="A91" s="281" t="s">
        <v>132</v>
      </c>
      <c r="B91" s="1049">
        <v>977991200</v>
      </c>
      <c r="C91" s="1049">
        <v>866340000</v>
      </c>
      <c r="D91" s="1049">
        <v>1004361500</v>
      </c>
      <c r="E91" s="1062">
        <v>1982352700</v>
      </c>
      <c r="F91" s="1062">
        <v>1870701500</v>
      </c>
      <c r="G91" s="1049">
        <v>15526822.449999999</v>
      </c>
      <c r="H91" s="1043">
        <v>2018</v>
      </c>
      <c r="I91" s="1044"/>
      <c r="J91" s="1044"/>
      <c r="M91" s="1051"/>
      <c r="N91" s="1051"/>
      <c r="O91" s="1051"/>
      <c r="P91" s="1051"/>
      <c r="Q91" s="1051"/>
      <c r="R91" s="1051"/>
      <c r="S91" s="1052"/>
      <c r="V91" s="1053"/>
      <c r="W91" s="1053"/>
      <c r="X91" s="1053"/>
      <c r="Y91" s="1053"/>
      <c r="Z91" s="1053"/>
      <c r="AA91" s="1053"/>
      <c r="AB91" s="1053"/>
    </row>
    <row r="92" spans="1:28" ht="12" customHeight="1">
      <c r="A92" s="281" t="s">
        <v>134</v>
      </c>
      <c r="B92" s="1049">
        <v>1396587300</v>
      </c>
      <c r="C92" s="1049">
        <v>1234179285</v>
      </c>
      <c r="D92" s="1049">
        <v>1635350900</v>
      </c>
      <c r="E92" s="1062">
        <v>3031938200</v>
      </c>
      <c r="F92" s="1062">
        <v>2869530185</v>
      </c>
      <c r="G92" s="1049">
        <v>16069369.036000002</v>
      </c>
      <c r="H92" s="1043">
        <v>2018</v>
      </c>
      <c r="I92" s="1044"/>
      <c r="J92" s="1044"/>
      <c r="M92" s="1051"/>
      <c r="N92" s="1051"/>
      <c r="O92" s="1051"/>
      <c r="P92" s="1051"/>
      <c r="Q92" s="1051"/>
      <c r="R92" s="1051"/>
      <c r="S92" s="1052"/>
      <c r="V92" s="1053"/>
      <c r="W92" s="1053"/>
      <c r="X92" s="1053"/>
      <c r="Y92" s="1053"/>
      <c r="Z92" s="1053"/>
      <c r="AA92" s="1053"/>
      <c r="AB92" s="1053"/>
    </row>
    <row r="93" spans="1:28" s="1045" customFormat="1" ht="12" customHeight="1">
      <c r="A93" s="1040" t="s">
        <v>136</v>
      </c>
      <c r="B93" s="1054">
        <v>366475600</v>
      </c>
      <c r="C93" s="1054">
        <v>336636050</v>
      </c>
      <c r="D93" s="1054">
        <v>608248864</v>
      </c>
      <c r="E93" s="1068">
        <v>974724464</v>
      </c>
      <c r="F93" s="1068">
        <v>944884914</v>
      </c>
      <c r="G93" s="1054">
        <v>4535447.5872</v>
      </c>
      <c r="H93" s="1043">
        <v>2018</v>
      </c>
      <c r="I93" s="1044"/>
      <c r="J93" s="1044"/>
      <c r="M93" s="1056"/>
      <c r="N93" s="1056"/>
      <c r="O93" s="1056"/>
      <c r="P93" s="1056"/>
      <c r="Q93" s="1056"/>
      <c r="R93" s="1056"/>
      <c r="S93" s="1047"/>
      <c r="V93" s="1048"/>
      <c r="W93" s="1048"/>
      <c r="X93" s="1048"/>
      <c r="Y93" s="1048"/>
      <c r="Z93" s="1048"/>
      <c r="AA93" s="1048"/>
      <c r="AB93" s="1048"/>
    </row>
    <row r="94" spans="1:28" ht="9" customHeight="1">
      <c r="B94" s="1049"/>
      <c r="C94" s="1049"/>
      <c r="D94" s="1049"/>
      <c r="E94" s="1062"/>
      <c r="F94" s="1062"/>
      <c r="G94" s="1049"/>
      <c r="I94" s="1040"/>
      <c r="J94" s="1040"/>
      <c r="M94" s="1051"/>
      <c r="N94" s="1051"/>
      <c r="O94" s="1051"/>
      <c r="P94" s="1051"/>
      <c r="Q94" s="1051"/>
      <c r="R94" s="1051"/>
      <c r="S94" s="1052"/>
      <c r="V94" s="1053"/>
      <c r="W94" s="1053"/>
      <c r="X94" s="1053"/>
      <c r="Y94" s="1053"/>
      <c r="Z94" s="1053"/>
      <c r="AA94" s="1053"/>
      <c r="AB94" s="1053"/>
    </row>
    <row r="95" spans="1:28" ht="12" customHeight="1">
      <c r="A95" s="281" t="s">
        <v>138</v>
      </c>
      <c r="B95" s="1049">
        <v>1606007800</v>
      </c>
      <c r="C95" s="1049">
        <v>1274261300</v>
      </c>
      <c r="D95" s="1049">
        <v>2520534000</v>
      </c>
      <c r="E95" s="1062">
        <v>4126541800</v>
      </c>
      <c r="F95" s="1062">
        <v>3794795300</v>
      </c>
      <c r="G95" s="1049">
        <v>30510154.212000001</v>
      </c>
      <c r="H95" s="1043">
        <v>2018</v>
      </c>
      <c r="I95" s="1044"/>
      <c r="J95" s="1044"/>
      <c r="M95" s="1051"/>
      <c r="N95" s="1051"/>
      <c r="O95" s="1051"/>
      <c r="P95" s="1051"/>
      <c r="Q95" s="1051"/>
      <c r="R95" s="1051"/>
      <c r="S95" s="1052"/>
      <c r="V95" s="1053"/>
      <c r="W95" s="1053"/>
      <c r="X95" s="1053"/>
      <c r="Y95" s="1053"/>
      <c r="Z95" s="1053"/>
      <c r="AA95" s="1053"/>
      <c r="AB95" s="1053"/>
    </row>
    <row r="96" spans="1:28" ht="12" customHeight="1">
      <c r="A96" s="281" t="s">
        <v>140</v>
      </c>
      <c r="B96" s="1049">
        <v>1087085400</v>
      </c>
      <c r="C96" s="1049">
        <v>604333450</v>
      </c>
      <c r="D96" s="1049">
        <v>1422255200</v>
      </c>
      <c r="E96" s="1062">
        <v>2509340600</v>
      </c>
      <c r="F96" s="1062">
        <v>2026588650</v>
      </c>
      <c r="G96" s="1049">
        <v>14186120.549999999</v>
      </c>
      <c r="H96" s="1043">
        <v>2018</v>
      </c>
      <c r="I96" s="1044"/>
      <c r="J96" s="1044"/>
      <c r="M96" s="1051"/>
      <c r="N96" s="1051"/>
      <c r="O96" s="1051"/>
      <c r="P96" s="1051"/>
      <c r="Q96" s="1051"/>
      <c r="R96" s="1051"/>
      <c r="S96" s="1052"/>
      <c r="V96" s="1053"/>
      <c r="W96" s="1053"/>
      <c r="X96" s="1053"/>
      <c r="Y96" s="1053"/>
      <c r="Z96" s="1053"/>
      <c r="AA96" s="1053"/>
      <c r="AB96" s="1053"/>
    </row>
    <row r="97" spans="1:97" s="1040" customFormat="1" ht="12" customHeight="1">
      <c r="A97" s="1040" t="s">
        <v>141</v>
      </c>
      <c r="B97" s="1054">
        <v>742675600</v>
      </c>
      <c r="C97" s="1054">
        <v>742675600</v>
      </c>
      <c r="D97" s="1054">
        <v>830298600</v>
      </c>
      <c r="E97" s="1068">
        <v>1572974200</v>
      </c>
      <c r="F97" s="1068">
        <v>1572974200</v>
      </c>
      <c r="G97" s="1054">
        <v>8965952.9399999995</v>
      </c>
      <c r="H97" s="1043">
        <v>2018</v>
      </c>
      <c r="I97" s="1044"/>
      <c r="J97" s="1044"/>
      <c r="K97" s="1045"/>
      <c r="L97" s="1045"/>
      <c r="M97" s="1045"/>
      <c r="N97" s="1045"/>
      <c r="O97" s="1045"/>
      <c r="P97" s="1045"/>
      <c r="Q97" s="1045"/>
      <c r="R97" s="1045"/>
      <c r="S97" s="1047"/>
      <c r="T97" s="1045"/>
      <c r="U97" s="1045"/>
      <c r="V97" s="1048"/>
      <c r="W97" s="1048"/>
      <c r="X97" s="1048"/>
      <c r="Y97" s="1048"/>
      <c r="Z97" s="1048"/>
      <c r="AA97" s="1048"/>
      <c r="AB97" s="1048"/>
      <c r="AC97" s="1045"/>
      <c r="AD97" s="1045"/>
      <c r="AE97" s="1045"/>
      <c r="AF97" s="1045"/>
      <c r="AG97" s="1045"/>
      <c r="AH97" s="1045"/>
      <c r="AI97" s="1045"/>
      <c r="AJ97" s="1045"/>
      <c r="AK97" s="1045"/>
      <c r="AL97" s="1045"/>
      <c r="AM97" s="1045"/>
      <c r="AN97" s="1045"/>
      <c r="AO97" s="1045"/>
      <c r="AP97" s="1045"/>
      <c r="AQ97" s="1045"/>
      <c r="AR97" s="1045"/>
      <c r="AS97" s="1045"/>
      <c r="AT97" s="1045"/>
      <c r="AU97" s="1045"/>
      <c r="AV97" s="1045"/>
      <c r="AW97" s="1045"/>
      <c r="AX97" s="1045"/>
      <c r="AY97" s="1045"/>
      <c r="AZ97" s="1045"/>
      <c r="BA97" s="1045"/>
      <c r="BB97" s="1045"/>
      <c r="BC97" s="1045"/>
      <c r="BD97" s="1045"/>
      <c r="BE97" s="1045"/>
      <c r="BF97" s="1045"/>
      <c r="BG97" s="1045"/>
      <c r="BH97" s="1045"/>
      <c r="BI97" s="1045"/>
      <c r="BJ97" s="1045"/>
      <c r="BK97" s="1045"/>
      <c r="BL97" s="1045"/>
      <c r="BM97" s="1045"/>
      <c r="BN97" s="1045"/>
      <c r="BO97" s="1045"/>
      <c r="BP97" s="1045"/>
      <c r="BQ97" s="1045"/>
      <c r="BR97" s="1045"/>
      <c r="BS97" s="1045"/>
      <c r="BT97" s="1045"/>
      <c r="BU97" s="1045"/>
      <c r="BV97" s="1045"/>
      <c r="BW97" s="1045"/>
      <c r="BX97" s="1045"/>
      <c r="BY97" s="1045"/>
      <c r="BZ97" s="1045"/>
      <c r="CA97" s="1045"/>
      <c r="CB97" s="1045"/>
      <c r="CC97" s="1045"/>
      <c r="CD97" s="1045"/>
      <c r="CE97" s="1045"/>
      <c r="CF97" s="1045"/>
      <c r="CG97" s="1045"/>
      <c r="CH97" s="1045"/>
      <c r="CI97" s="1045"/>
      <c r="CJ97" s="1045"/>
      <c r="CK97" s="1045"/>
      <c r="CL97" s="1045"/>
      <c r="CM97" s="1045"/>
      <c r="CN97" s="1045"/>
      <c r="CO97" s="1045"/>
      <c r="CP97" s="1045"/>
      <c r="CQ97" s="1045"/>
      <c r="CR97" s="1045"/>
      <c r="CS97" s="1045"/>
    </row>
    <row r="98" spans="1:97" ht="12" customHeight="1">
      <c r="A98" s="281" t="s">
        <v>143</v>
      </c>
      <c r="B98" s="1049">
        <v>1921362000</v>
      </c>
      <c r="C98" s="1049">
        <v>1354376600</v>
      </c>
      <c r="D98" s="1049">
        <v>2865652300</v>
      </c>
      <c r="E98" s="1062">
        <v>4787014300</v>
      </c>
      <c r="F98" s="1062">
        <v>4220028900</v>
      </c>
      <c r="G98" s="1049">
        <v>26164179.18</v>
      </c>
      <c r="H98" s="1043">
        <v>2018</v>
      </c>
      <c r="I98" s="1044"/>
      <c r="J98" s="1044"/>
      <c r="M98" s="1051"/>
      <c r="N98" s="1051"/>
      <c r="O98" s="1051"/>
      <c r="P98" s="1051"/>
      <c r="Q98" s="1051"/>
      <c r="R98" s="1051"/>
      <c r="S98" s="1052"/>
      <c r="V98" s="1053"/>
      <c r="W98" s="1053"/>
      <c r="X98" s="1053"/>
      <c r="Y98" s="1053"/>
      <c r="Z98" s="1053"/>
      <c r="AA98" s="1053"/>
      <c r="AB98" s="1053"/>
    </row>
    <row r="99" spans="1:97" ht="12" customHeight="1">
      <c r="A99" s="281" t="s">
        <v>145</v>
      </c>
      <c r="B99" s="1049">
        <v>1628218300</v>
      </c>
      <c r="C99" s="1049">
        <v>1295709750</v>
      </c>
      <c r="D99" s="1049">
        <v>2190103149</v>
      </c>
      <c r="E99" s="1062">
        <v>3818321449</v>
      </c>
      <c r="F99" s="1062">
        <v>3485812899</v>
      </c>
      <c r="G99" s="1049">
        <v>30675153.511200003</v>
      </c>
      <c r="H99" s="1030" t="s">
        <v>1162</v>
      </c>
      <c r="I99" s="1044"/>
      <c r="J99" s="1044"/>
      <c r="M99" s="1051"/>
      <c r="N99" s="1051"/>
      <c r="O99" s="1051"/>
      <c r="P99" s="1051"/>
      <c r="Q99" s="1051"/>
      <c r="R99" s="1051"/>
      <c r="S99" s="1052"/>
      <c r="V99" s="1053"/>
      <c r="W99" s="1053"/>
      <c r="X99" s="1053"/>
      <c r="Y99" s="1053"/>
      <c r="Z99" s="1053"/>
      <c r="AA99" s="1053"/>
      <c r="AB99" s="1053"/>
    </row>
    <row r="100" spans="1:97" ht="12" customHeight="1">
      <c r="B100" s="1065"/>
      <c r="C100" s="1065"/>
      <c r="D100" s="1065"/>
      <c r="E100" s="1049"/>
      <c r="F100" s="1049"/>
      <c r="G100" s="1065"/>
      <c r="H100" s="1066"/>
      <c r="I100" s="1040"/>
      <c r="J100" s="1040"/>
      <c r="M100" s="1051"/>
      <c r="N100" s="1051"/>
      <c r="O100" s="1051"/>
      <c r="P100" s="1051"/>
      <c r="Q100" s="1051"/>
      <c r="R100" s="1051"/>
      <c r="S100" s="1052"/>
      <c r="V100" s="1053"/>
      <c r="W100" s="1053"/>
      <c r="X100" s="1053"/>
      <c r="Y100" s="1053"/>
      <c r="Z100" s="1053"/>
      <c r="AA100" s="1053"/>
      <c r="AB100" s="1053"/>
    </row>
    <row r="101" spans="1:97" s="1040" customFormat="1" ht="12" customHeight="1">
      <c r="A101" s="1040" t="s">
        <v>146</v>
      </c>
      <c r="B101" s="1054">
        <v>552630400</v>
      </c>
      <c r="C101" s="1054">
        <v>538559900</v>
      </c>
      <c r="D101" s="1054">
        <v>992654000</v>
      </c>
      <c r="E101" s="1068">
        <v>1545284400</v>
      </c>
      <c r="F101" s="1068">
        <v>1531213900</v>
      </c>
      <c r="G101" s="1054">
        <v>7809190.8900000006</v>
      </c>
      <c r="H101" s="1043">
        <v>2018</v>
      </c>
      <c r="I101" s="1044"/>
      <c r="J101" s="1044"/>
      <c r="K101" s="1045"/>
      <c r="L101" s="1045"/>
      <c r="M101" s="1056"/>
      <c r="N101" s="1056"/>
      <c r="O101" s="1056"/>
      <c r="P101" s="1056"/>
      <c r="Q101" s="1056"/>
      <c r="R101" s="1056"/>
      <c r="S101" s="1047"/>
      <c r="T101" s="1045"/>
      <c r="U101" s="1045"/>
      <c r="V101" s="1048"/>
      <c r="W101" s="1048"/>
      <c r="X101" s="1048"/>
      <c r="Y101" s="1048"/>
      <c r="Z101" s="1048"/>
      <c r="AA101" s="1048"/>
      <c r="AB101" s="1048"/>
      <c r="AC101" s="1045"/>
      <c r="AD101" s="1045"/>
      <c r="AE101" s="1045"/>
      <c r="AF101" s="1045"/>
      <c r="AG101" s="1045"/>
      <c r="AH101" s="1045"/>
      <c r="AI101" s="1045"/>
      <c r="AJ101" s="1045"/>
      <c r="AK101" s="1045"/>
      <c r="AL101" s="1045"/>
      <c r="AM101" s="1045"/>
      <c r="AN101" s="1045"/>
      <c r="AO101" s="1045"/>
      <c r="AP101" s="1045"/>
      <c r="AQ101" s="1045"/>
      <c r="AR101" s="1045"/>
      <c r="AS101" s="1045"/>
      <c r="AT101" s="1045"/>
      <c r="AU101" s="1045"/>
      <c r="AV101" s="1045"/>
      <c r="AW101" s="1045"/>
      <c r="AX101" s="1045"/>
      <c r="AY101" s="1045"/>
      <c r="AZ101" s="1045"/>
      <c r="BA101" s="1045"/>
      <c r="BB101" s="1045"/>
      <c r="BC101" s="1045"/>
      <c r="BD101" s="1045"/>
      <c r="BE101" s="1045"/>
      <c r="BF101" s="1045"/>
      <c r="BG101" s="1045"/>
      <c r="BH101" s="1045"/>
      <c r="BI101" s="1045"/>
      <c r="BJ101" s="1045"/>
      <c r="BK101" s="1045"/>
      <c r="BL101" s="1045"/>
      <c r="BM101" s="1045"/>
      <c r="BN101" s="1045"/>
      <c r="BO101" s="1045"/>
      <c r="BP101" s="1045"/>
      <c r="BQ101" s="1045"/>
      <c r="BR101" s="1045"/>
      <c r="BS101" s="1045"/>
      <c r="BT101" s="1045"/>
      <c r="BU101" s="1045"/>
      <c r="BV101" s="1045"/>
      <c r="BW101" s="1045"/>
      <c r="BX101" s="1045"/>
      <c r="BY101" s="1045"/>
      <c r="BZ101" s="1045"/>
      <c r="CA101" s="1045"/>
      <c r="CB101" s="1045"/>
      <c r="CC101" s="1045"/>
      <c r="CD101" s="1045"/>
      <c r="CE101" s="1045"/>
      <c r="CF101" s="1045"/>
      <c r="CG101" s="1045"/>
      <c r="CH101" s="1045"/>
      <c r="CI101" s="1045"/>
      <c r="CJ101" s="1045"/>
      <c r="CK101" s="1045"/>
      <c r="CL101" s="1045"/>
      <c r="CM101" s="1045"/>
      <c r="CN101" s="1045"/>
      <c r="CO101" s="1045"/>
      <c r="CP101" s="1045"/>
      <c r="CQ101" s="1045"/>
      <c r="CR101" s="1045"/>
      <c r="CS101" s="1045"/>
    </row>
    <row r="102" spans="1:97" ht="12" customHeight="1">
      <c r="A102" s="281" t="s">
        <v>148</v>
      </c>
      <c r="B102" s="1049">
        <v>934923800</v>
      </c>
      <c r="C102" s="1049">
        <v>787455300</v>
      </c>
      <c r="D102" s="1049">
        <v>1946334600</v>
      </c>
      <c r="E102" s="1062">
        <v>2881258400</v>
      </c>
      <c r="F102" s="1062">
        <v>2733789900</v>
      </c>
      <c r="G102" s="1049">
        <v>23510593.140000001</v>
      </c>
      <c r="H102" s="1030" t="s">
        <v>1162</v>
      </c>
      <c r="I102" s="1044"/>
      <c r="J102" s="1044"/>
      <c r="M102" s="1051"/>
      <c r="N102" s="1051"/>
      <c r="O102" s="1051"/>
      <c r="P102" s="1051"/>
      <c r="Q102" s="1051"/>
      <c r="R102" s="1051"/>
      <c r="S102" s="1052"/>
      <c r="V102" s="1053"/>
      <c r="W102" s="1053"/>
      <c r="X102" s="1053"/>
      <c r="Y102" s="1053"/>
      <c r="Z102" s="1053"/>
      <c r="AA102" s="1053"/>
      <c r="AB102" s="1053"/>
    </row>
    <row r="103" spans="1:97" s="1040" customFormat="1" ht="12.75" customHeight="1">
      <c r="A103" s="1040" t="s">
        <v>150</v>
      </c>
      <c r="B103" s="1054">
        <v>19737709000</v>
      </c>
      <c r="C103" s="1054">
        <v>19351524100</v>
      </c>
      <c r="D103" s="1054">
        <v>40058608500</v>
      </c>
      <c r="E103" s="1068">
        <v>59796317500</v>
      </c>
      <c r="F103" s="1068">
        <v>59410132600</v>
      </c>
      <c r="G103" s="1054">
        <v>668363991.75</v>
      </c>
      <c r="H103" s="1043">
        <v>2018</v>
      </c>
      <c r="I103" s="1044"/>
      <c r="J103" s="1044"/>
      <c r="K103" s="1045"/>
      <c r="L103" s="1045"/>
      <c r="M103" s="1056"/>
      <c r="N103" s="1056"/>
      <c r="O103" s="1056"/>
      <c r="P103" s="1056"/>
      <c r="Q103" s="1056"/>
      <c r="R103" s="1056"/>
      <c r="S103" s="1047"/>
      <c r="T103" s="1045"/>
      <c r="U103" s="1045"/>
      <c r="V103" s="1048"/>
      <c r="W103" s="1048"/>
      <c r="X103" s="1048"/>
      <c r="Y103" s="1048"/>
      <c r="Z103" s="1048"/>
      <c r="AA103" s="1048"/>
      <c r="AB103" s="1048"/>
      <c r="AC103" s="1045"/>
      <c r="AD103" s="1045"/>
      <c r="AE103" s="1045"/>
      <c r="AF103" s="1045"/>
      <c r="AG103" s="1045"/>
      <c r="AH103" s="1045"/>
      <c r="AI103" s="1045"/>
      <c r="AJ103" s="1045"/>
      <c r="AK103" s="1045"/>
      <c r="AL103" s="1045"/>
      <c r="AM103" s="1045"/>
      <c r="AN103" s="1045"/>
      <c r="AO103" s="1045"/>
      <c r="AP103" s="1045"/>
      <c r="AQ103" s="1045"/>
      <c r="AR103" s="1045"/>
      <c r="AS103" s="1045"/>
      <c r="AT103" s="1045"/>
      <c r="AU103" s="1045"/>
      <c r="AV103" s="1045"/>
      <c r="AW103" s="1045"/>
      <c r="AX103" s="1045"/>
      <c r="AY103" s="1045"/>
      <c r="AZ103" s="1045"/>
      <c r="BA103" s="1045"/>
      <c r="BB103" s="1045"/>
      <c r="BC103" s="1045"/>
      <c r="BD103" s="1045"/>
      <c r="BE103" s="1045"/>
      <c r="BF103" s="1045"/>
      <c r="BG103" s="1045"/>
      <c r="BH103" s="1045"/>
      <c r="BI103" s="1045"/>
      <c r="BJ103" s="1045"/>
      <c r="BK103" s="1045"/>
      <c r="BL103" s="1045"/>
      <c r="BM103" s="1045"/>
      <c r="BN103" s="1045"/>
      <c r="BO103" s="1045"/>
      <c r="BP103" s="1045"/>
      <c r="BQ103" s="1045"/>
      <c r="BR103" s="1045"/>
      <c r="BS103" s="1045"/>
      <c r="BT103" s="1045"/>
      <c r="BU103" s="1045"/>
      <c r="BV103" s="1045"/>
      <c r="BW103" s="1045"/>
      <c r="BX103" s="1045"/>
      <c r="BY103" s="1045"/>
      <c r="BZ103" s="1045"/>
      <c r="CA103" s="1045"/>
      <c r="CB103" s="1045"/>
      <c r="CC103" s="1045"/>
      <c r="CD103" s="1045"/>
      <c r="CE103" s="1045"/>
      <c r="CF103" s="1045"/>
      <c r="CG103" s="1045"/>
      <c r="CH103" s="1045"/>
      <c r="CI103" s="1045"/>
      <c r="CJ103" s="1045"/>
      <c r="CK103" s="1045"/>
      <c r="CL103" s="1045"/>
      <c r="CM103" s="1045"/>
      <c r="CN103" s="1045"/>
      <c r="CO103" s="1045"/>
      <c r="CP103" s="1045"/>
      <c r="CQ103" s="1045"/>
      <c r="CR103" s="1045"/>
      <c r="CS103" s="1045"/>
    </row>
    <row r="104" spans="1:97" s="1040" customFormat="1" ht="12" customHeight="1">
      <c r="A104" s="1040" t="s">
        <v>152</v>
      </c>
      <c r="B104" s="1054">
        <v>901704100</v>
      </c>
      <c r="C104" s="1054">
        <v>748413000</v>
      </c>
      <c r="D104" s="1054">
        <v>1808586450</v>
      </c>
      <c r="E104" s="1068">
        <v>2710290550</v>
      </c>
      <c r="F104" s="1068">
        <v>2556999450</v>
      </c>
      <c r="G104" s="1054">
        <v>19688895.765000001</v>
      </c>
      <c r="H104" s="1043">
        <v>2018</v>
      </c>
      <c r="I104" s="1044"/>
      <c r="J104" s="1044"/>
      <c r="K104" s="1045"/>
      <c r="L104" s="1045"/>
      <c r="M104" s="1056"/>
      <c r="N104" s="1056"/>
      <c r="O104" s="1056"/>
      <c r="P104" s="1056"/>
      <c r="Q104" s="1056"/>
      <c r="R104" s="1056"/>
      <c r="S104" s="1047"/>
      <c r="T104" s="1045"/>
      <c r="U104" s="1045"/>
      <c r="V104" s="1048"/>
      <c r="W104" s="1048"/>
      <c r="X104" s="1048"/>
      <c r="Y104" s="1048"/>
      <c r="Z104" s="1048"/>
      <c r="AA104" s="1048"/>
      <c r="AB104" s="1048"/>
      <c r="AC104" s="1045"/>
      <c r="AD104" s="1045"/>
      <c r="AE104" s="1045"/>
      <c r="AF104" s="1045"/>
      <c r="AG104" s="1045"/>
      <c r="AH104" s="1045"/>
      <c r="AI104" s="1045"/>
      <c r="AJ104" s="1045"/>
      <c r="AK104" s="1045"/>
      <c r="AL104" s="1045"/>
      <c r="AM104" s="1045"/>
      <c r="AN104" s="1045"/>
      <c r="AO104" s="1045"/>
      <c r="AP104" s="1045"/>
      <c r="AQ104" s="1045"/>
      <c r="AR104" s="1045"/>
      <c r="AS104" s="1045"/>
      <c r="AT104" s="1045"/>
      <c r="AU104" s="1045"/>
      <c r="AV104" s="1045"/>
      <c r="AW104" s="1045"/>
      <c r="AX104" s="1045"/>
      <c r="AY104" s="1045"/>
      <c r="AZ104" s="1045"/>
      <c r="BA104" s="1045"/>
      <c r="BB104" s="1045"/>
      <c r="BC104" s="1045"/>
      <c r="BD104" s="1045"/>
      <c r="BE104" s="1045"/>
      <c r="BF104" s="1045"/>
      <c r="BG104" s="1045"/>
      <c r="BH104" s="1045"/>
      <c r="BI104" s="1045"/>
      <c r="BJ104" s="1045"/>
      <c r="BK104" s="1045"/>
      <c r="BL104" s="1045"/>
      <c r="BM104" s="1045"/>
      <c r="BN104" s="1045"/>
      <c r="BO104" s="1045"/>
      <c r="BP104" s="1045"/>
      <c r="BQ104" s="1045"/>
      <c r="BR104" s="1045"/>
      <c r="BS104" s="1045"/>
      <c r="BT104" s="1045"/>
      <c r="BU104" s="1045"/>
      <c r="BV104" s="1045"/>
      <c r="BW104" s="1045"/>
      <c r="BX104" s="1045"/>
      <c r="BY104" s="1045"/>
      <c r="BZ104" s="1045"/>
      <c r="CA104" s="1045"/>
      <c r="CB104" s="1045"/>
      <c r="CC104" s="1045"/>
      <c r="CD104" s="1045"/>
      <c r="CE104" s="1045"/>
      <c r="CF104" s="1045"/>
      <c r="CG104" s="1045"/>
      <c r="CH104" s="1045"/>
      <c r="CI104" s="1045"/>
      <c r="CJ104" s="1045"/>
      <c r="CK104" s="1045"/>
      <c r="CL104" s="1045"/>
      <c r="CM104" s="1045"/>
      <c r="CN104" s="1045"/>
      <c r="CO104" s="1045"/>
      <c r="CP104" s="1045"/>
      <c r="CQ104" s="1045"/>
      <c r="CR104" s="1045"/>
      <c r="CS104" s="1045"/>
    </row>
    <row r="105" spans="1:97" s="1040" customFormat="1" ht="12" customHeight="1">
      <c r="A105" s="1040" t="s">
        <v>154</v>
      </c>
      <c r="B105" s="1054">
        <v>1207830800</v>
      </c>
      <c r="C105" s="1054">
        <v>629173500</v>
      </c>
      <c r="D105" s="1054">
        <v>952465600</v>
      </c>
      <c r="E105" s="1068">
        <v>2160296400</v>
      </c>
      <c r="F105" s="1068">
        <v>1581639100</v>
      </c>
      <c r="G105" s="1054">
        <v>10596981.970000001</v>
      </c>
      <c r="H105" s="1043">
        <v>2018</v>
      </c>
      <c r="I105" s="1044"/>
      <c r="J105" s="1044"/>
      <c r="K105" s="1045"/>
      <c r="L105" s="1045"/>
      <c r="M105" s="1056"/>
      <c r="N105" s="1056"/>
      <c r="O105" s="1056"/>
      <c r="P105" s="1056"/>
      <c r="Q105" s="1056"/>
      <c r="R105" s="1056"/>
      <c r="S105" s="1047"/>
      <c r="T105" s="1045"/>
      <c r="U105" s="1045"/>
      <c r="V105" s="1048"/>
      <c r="W105" s="1048"/>
      <c r="X105" s="1048"/>
      <c r="Y105" s="1048"/>
      <c r="Z105" s="1048"/>
      <c r="AA105" s="1048"/>
      <c r="AB105" s="1048"/>
      <c r="AC105" s="1045"/>
      <c r="AD105" s="1045"/>
      <c r="AE105" s="1045"/>
      <c r="AF105" s="1045"/>
      <c r="AG105" s="1045"/>
      <c r="AH105" s="1045"/>
      <c r="AI105" s="1045"/>
      <c r="AJ105" s="1045"/>
      <c r="AK105" s="1045"/>
      <c r="AL105" s="1045"/>
      <c r="AM105" s="1045"/>
      <c r="AN105" s="1045"/>
      <c r="AO105" s="1045"/>
      <c r="AP105" s="1045"/>
      <c r="AQ105" s="1045"/>
      <c r="AR105" s="1045"/>
      <c r="AS105" s="1045"/>
      <c r="AT105" s="1045"/>
      <c r="AU105" s="1045"/>
      <c r="AV105" s="1045"/>
      <c r="AW105" s="1045"/>
      <c r="AX105" s="1045"/>
      <c r="AY105" s="1045"/>
      <c r="AZ105" s="1045"/>
      <c r="BA105" s="1045"/>
      <c r="BB105" s="1045"/>
      <c r="BC105" s="1045"/>
      <c r="BD105" s="1045"/>
      <c r="BE105" s="1045"/>
      <c r="BF105" s="1045"/>
      <c r="BG105" s="1045"/>
      <c r="BH105" s="1045"/>
      <c r="BI105" s="1045"/>
      <c r="BJ105" s="1045"/>
      <c r="BK105" s="1045"/>
      <c r="BL105" s="1045"/>
      <c r="BM105" s="1045"/>
      <c r="BN105" s="1045"/>
      <c r="BO105" s="1045"/>
      <c r="BP105" s="1045"/>
      <c r="BQ105" s="1045"/>
      <c r="BR105" s="1045"/>
      <c r="BS105" s="1045"/>
      <c r="BT105" s="1045"/>
      <c r="BU105" s="1045"/>
      <c r="BV105" s="1045"/>
      <c r="BW105" s="1045"/>
      <c r="BX105" s="1045"/>
      <c r="BY105" s="1045"/>
      <c r="BZ105" s="1045"/>
      <c r="CA105" s="1045"/>
      <c r="CB105" s="1045"/>
      <c r="CC105" s="1045"/>
      <c r="CD105" s="1045"/>
      <c r="CE105" s="1045"/>
      <c r="CF105" s="1045"/>
      <c r="CG105" s="1045"/>
      <c r="CH105" s="1045"/>
      <c r="CI105" s="1045"/>
      <c r="CJ105" s="1045"/>
      <c r="CK105" s="1045"/>
      <c r="CL105" s="1045"/>
      <c r="CM105" s="1045"/>
      <c r="CN105" s="1045"/>
      <c r="CO105" s="1045"/>
      <c r="CP105" s="1045"/>
      <c r="CQ105" s="1045"/>
      <c r="CR105" s="1045"/>
      <c r="CS105" s="1045"/>
    </row>
    <row r="106" spans="1:97" ht="9" customHeight="1">
      <c r="B106" s="1049"/>
      <c r="C106" s="1049"/>
      <c r="D106" s="1049"/>
      <c r="E106" s="1062"/>
      <c r="F106" s="1062"/>
      <c r="G106" s="1049"/>
      <c r="I106" s="1040"/>
      <c r="J106" s="1040"/>
      <c r="M106" s="1051"/>
      <c r="N106" s="1051"/>
      <c r="O106" s="1051"/>
      <c r="P106" s="1051"/>
      <c r="Q106" s="1051"/>
      <c r="R106" s="1051"/>
      <c r="S106" s="1052"/>
      <c r="V106" s="1053"/>
      <c r="W106" s="1053"/>
      <c r="X106" s="1053"/>
      <c r="Y106" s="1053"/>
      <c r="Z106" s="1053"/>
      <c r="AA106" s="1053"/>
      <c r="AB106" s="1053"/>
    </row>
    <row r="107" spans="1:97" ht="12" customHeight="1">
      <c r="A107" s="281" t="s">
        <v>156</v>
      </c>
      <c r="B107" s="1049">
        <v>421267967</v>
      </c>
      <c r="C107" s="1049">
        <v>349555087</v>
      </c>
      <c r="D107" s="1049">
        <v>454663901</v>
      </c>
      <c r="E107" s="1062">
        <v>875931868</v>
      </c>
      <c r="F107" s="1062">
        <v>804218988</v>
      </c>
      <c r="G107" s="1049">
        <v>5629532.9159999993</v>
      </c>
      <c r="H107" s="1043">
        <v>2018</v>
      </c>
      <c r="I107" s="1044"/>
      <c r="J107" s="1044"/>
      <c r="M107" s="1051"/>
      <c r="N107" s="1051"/>
      <c r="O107" s="1051"/>
      <c r="P107" s="1051"/>
      <c r="Q107" s="1051"/>
      <c r="R107" s="1051"/>
      <c r="S107" s="1052"/>
      <c r="V107" s="1053"/>
      <c r="W107" s="1053"/>
      <c r="X107" s="1053"/>
      <c r="Y107" s="1053"/>
      <c r="Z107" s="1053"/>
      <c r="AA107" s="1053"/>
      <c r="AB107" s="1053"/>
    </row>
    <row r="108" spans="1:97" ht="12" customHeight="1">
      <c r="A108" s="281" t="s">
        <v>27</v>
      </c>
      <c r="B108" s="1049">
        <v>2142779000</v>
      </c>
      <c r="C108" s="1049">
        <v>1978778900</v>
      </c>
      <c r="D108" s="1049">
        <v>6469950600</v>
      </c>
      <c r="E108" s="1062">
        <v>8612729600</v>
      </c>
      <c r="F108" s="1062">
        <v>8448729500</v>
      </c>
      <c r="G108" s="1049">
        <v>92091151.550000012</v>
      </c>
      <c r="H108" s="1043">
        <v>2018</v>
      </c>
      <c r="I108" s="1044"/>
      <c r="J108" s="1044"/>
      <c r="L108" s="1410"/>
      <c r="M108" s="1410"/>
      <c r="N108" s="1410"/>
      <c r="O108" s="1410"/>
      <c r="P108" s="1410"/>
      <c r="Q108" s="1410"/>
      <c r="R108" s="1410"/>
      <c r="S108" s="1410"/>
      <c r="V108" s="1053"/>
      <c r="W108" s="1053"/>
      <c r="X108" s="1053"/>
      <c r="Y108" s="1053"/>
      <c r="Z108" s="1053"/>
      <c r="AA108" s="1053"/>
      <c r="AB108" s="1053"/>
    </row>
    <row r="109" spans="1:97" s="1040" customFormat="1" ht="12" customHeight="1">
      <c r="A109" s="1040" t="s">
        <v>158</v>
      </c>
      <c r="B109" s="1054">
        <v>1355770671</v>
      </c>
      <c r="C109" s="1054">
        <v>607492400</v>
      </c>
      <c r="D109" s="1054">
        <v>1726140600</v>
      </c>
      <c r="E109" s="1068">
        <v>3081911271</v>
      </c>
      <c r="F109" s="1068">
        <v>2333633000</v>
      </c>
      <c r="G109" s="1054">
        <v>16335430.999999998</v>
      </c>
      <c r="H109" s="1043">
        <v>2018</v>
      </c>
      <c r="I109" s="1044"/>
      <c r="J109" s="1044"/>
      <c r="K109" s="1045"/>
      <c r="L109" s="1069"/>
      <c r="M109" s="1045"/>
      <c r="N109" s="1045"/>
      <c r="O109" s="1045"/>
      <c r="P109" s="1045"/>
      <c r="Q109" s="1045"/>
      <c r="R109" s="1045"/>
      <c r="S109" s="1045"/>
      <c r="T109" s="1045"/>
      <c r="U109" s="1045"/>
      <c r="V109" s="1048"/>
      <c r="W109" s="1048"/>
      <c r="X109" s="1048"/>
      <c r="Y109" s="1048"/>
      <c r="Z109" s="1048"/>
      <c r="AA109" s="1048"/>
      <c r="AB109" s="1048"/>
      <c r="AC109" s="1045"/>
      <c r="AD109" s="1045"/>
      <c r="AE109" s="1045"/>
      <c r="AF109" s="1045"/>
      <c r="AG109" s="1045"/>
      <c r="AH109" s="1045"/>
      <c r="AI109" s="1045"/>
      <c r="AJ109" s="1045"/>
      <c r="AK109" s="1045"/>
      <c r="AL109" s="1045"/>
      <c r="AM109" s="1045"/>
      <c r="AN109" s="1045"/>
      <c r="AO109" s="1045"/>
      <c r="AP109" s="1045"/>
      <c r="AQ109" s="1045"/>
      <c r="AR109" s="1045"/>
      <c r="AS109" s="1045"/>
      <c r="AT109" s="1045"/>
      <c r="AU109" s="1045"/>
      <c r="AV109" s="1045"/>
      <c r="AW109" s="1045"/>
      <c r="AX109" s="1045"/>
      <c r="AY109" s="1045"/>
      <c r="AZ109" s="1045"/>
      <c r="BA109" s="1045"/>
      <c r="BB109" s="1045"/>
      <c r="BC109" s="1045"/>
      <c r="BD109" s="1045"/>
      <c r="BE109" s="1045"/>
      <c r="BF109" s="1045"/>
      <c r="BG109" s="1045"/>
      <c r="BH109" s="1045"/>
      <c r="BI109" s="1045"/>
      <c r="BJ109" s="1045"/>
      <c r="BK109" s="1045"/>
      <c r="BL109" s="1045"/>
      <c r="BM109" s="1045"/>
      <c r="BN109" s="1045"/>
      <c r="BO109" s="1045"/>
      <c r="BP109" s="1045"/>
      <c r="BQ109" s="1045"/>
      <c r="BR109" s="1045"/>
      <c r="BS109" s="1045"/>
      <c r="BT109" s="1045"/>
      <c r="BU109" s="1045"/>
      <c r="BV109" s="1045"/>
      <c r="BW109" s="1045"/>
      <c r="BX109" s="1045"/>
      <c r="BY109" s="1045"/>
      <c r="BZ109" s="1045"/>
      <c r="CA109" s="1045"/>
      <c r="CB109" s="1045"/>
      <c r="CC109" s="1045"/>
      <c r="CD109" s="1045"/>
      <c r="CE109" s="1045"/>
      <c r="CF109" s="1045"/>
      <c r="CG109" s="1045"/>
      <c r="CH109" s="1045"/>
      <c r="CI109" s="1045"/>
      <c r="CJ109" s="1045"/>
      <c r="CK109" s="1045"/>
      <c r="CL109" s="1045"/>
      <c r="CM109" s="1045"/>
      <c r="CN109" s="1045"/>
      <c r="CO109" s="1045"/>
      <c r="CP109" s="1045"/>
      <c r="CQ109" s="1045"/>
      <c r="CR109" s="1045"/>
      <c r="CS109" s="1045"/>
    </row>
    <row r="110" spans="1:97" s="1040" customFormat="1" ht="12" customHeight="1">
      <c r="A110" s="1040" t="s">
        <v>159</v>
      </c>
      <c r="B110" s="1054">
        <v>3271243400</v>
      </c>
      <c r="C110" s="1054">
        <v>2242501510</v>
      </c>
      <c r="D110" s="1054">
        <v>5698188300</v>
      </c>
      <c r="E110" s="1068">
        <v>8969431700</v>
      </c>
      <c r="F110" s="1068">
        <v>7940689810</v>
      </c>
      <c r="G110" s="1054">
        <v>58761104.593999997</v>
      </c>
      <c r="H110" s="1043">
        <v>2018</v>
      </c>
      <c r="I110" s="1044"/>
      <c r="J110" s="1044"/>
      <c r="K110" s="1045"/>
      <c r="L110" s="1411"/>
      <c r="M110" s="1411"/>
      <c r="N110" s="1411"/>
      <c r="O110" s="1411"/>
      <c r="P110" s="1411"/>
      <c r="Q110" s="1411"/>
      <c r="R110" s="1411"/>
      <c r="S110" s="1411"/>
      <c r="T110" s="1045"/>
      <c r="U110" s="1045"/>
      <c r="V110" s="1048"/>
      <c r="W110" s="1048"/>
      <c r="X110" s="1048"/>
      <c r="Y110" s="1048"/>
      <c r="Z110" s="1048"/>
      <c r="AA110" s="1048"/>
      <c r="AB110" s="1048"/>
      <c r="AC110" s="1045"/>
      <c r="AD110" s="1045"/>
      <c r="AE110" s="1045"/>
      <c r="AF110" s="1045"/>
      <c r="AG110" s="1045"/>
      <c r="AH110" s="1045"/>
      <c r="AI110" s="1045"/>
      <c r="AJ110" s="1045"/>
      <c r="AK110" s="1045"/>
      <c r="AL110" s="1045"/>
      <c r="AM110" s="1045"/>
      <c r="AN110" s="1045"/>
      <c r="AO110" s="1045"/>
      <c r="AP110" s="1045"/>
      <c r="AQ110" s="1045"/>
      <c r="AR110" s="1045"/>
      <c r="AS110" s="1045"/>
      <c r="AT110" s="1045"/>
      <c r="AU110" s="1045"/>
      <c r="AV110" s="1045"/>
      <c r="AW110" s="1045"/>
      <c r="AX110" s="1045"/>
      <c r="AY110" s="1045"/>
      <c r="AZ110" s="1045"/>
      <c r="BA110" s="1045"/>
      <c r="BB110" s="1045"/>
      <c r="BC110" s="1045"/>
      <c r="BD110" s="1045"/>
      <c r="BE110" s="1045"/>
      <c r="BF110" s="1045"/>
      <c r="BG110" s="1045"/>
      <c r="BH110" s="1045"/>
      <c r="BI110" s="1045"/>
      <c r="BJ110" s="1045"/>
      <c r="BK110" s="1045"/>
      <c r="BL110" s="1045"/>
      <c r="BM110" s="1045"/>
      <c r="BN110" s="1045"/>
      <c r="BO110" s="1045"/>
      <c r="BP110" s="1045"/>
      <c r="BQ110" s="1045"/>
      <c r="BR110" s="1045"/>
      <c r="BS110" s="1045"/>
      <c r="BT110" s="1045"/>
      <c r="BU110" s="1045"/>
      <c r="BV110" s="1045"/>
      <c r="BW110" s="1045"/>
      <c r="BX110" s="1045"/>
      <c r="BY110" s="1045"/>
      <c r="BZ110" s="1045"/>
      <c r="CA110" s="1045"/>
      <c r="CB110" s="1045"/>
      <c r="CC110" s="1045"/>
      <c r="CD110" s="1045"/>
      <c r="CE110" s="1045"/>
      <c r="CF110" s="1045"/>
      <c r="CG110" s="1045"/>
      <c r="CH110" s="1045"/>
      <c r="CI110" s="1045"/>
      <c r="CJ110" s="1045"/>
      <c r="CK110" s="1045"/>
      <c r="CL110" s="1045"/>
      <c r="CM110" s="1045"/>
      <c r="CN110" s="1045"/>
      <c r="CO110" s="1045"/>
      <c r="CP110" s="1045"/>
      <c r="CQ110" s="1045"/>
      <c r="CR110" s="1045"/>
      <c r="CS110" s="1045"/>
    </row>
    <row r="111" spans="1:97" ht="12" customHeight="1">
      <c r="A111" s="1031" t="s">
        <v>161</v>
      </c>
      <c r="B111" s="1070">
        <v>599056013</v>
      </c>
      <c r="C111" s="1070">
        <v>437572629</v>
      </c>
      <c r="D111" s="1070">
        <v>996315363</v>
      </c>
      <c r="E111" s="1051">
        <v>1595371376</v>
      </c>
      <c r="F111" s="1051">
        <v>1433887992</v>
      </c>
      <c r="G111" s="1070">
        <v>9033494.3496000003</v>
      </c>
      <c r="H111" s="1043">
        <v>2018</v>
      </c>
      <c r="I111" s="1044"/>
      <c r="J111" s="1044"/>
      <c r="V111" s="1053"/>
      <c r="W111" s="1053"/>
      <c r="X111" s="1053"/>
      <c r="Y111" s="1053"/>
      <c r="Z111" s="1053"/>
      <c r="AA111" s="1053"/>
      <c r="AB111" s="1053"/>
    </row>
    <row r="112" spans="1:97" ht="9" customHeight="1">
      <c r="I112" s="1040"/>
      <c r="J112" s="1040"/>
      <c r="V112" s="1053"/>
      <c r="W112" s="1053"/>
      <c r="X112" s="1053"/>
      <c r="Y112" s="1053"/>
      <c r="Z112" s="1053"/>
      <c r="AA112" s="1053"/>
      <c r="AB112" s="1053"/>
    </row>
    <row r="113" spans="1:97" ht="12" customHeight="1">
      <c r="A113" s="281" t="s">
        <v>163</v>
      </c>
      <c r="B113" s="1049">
        <v>447420200</v>
      </c>
      <c r="C113" s="1049">
        <v>447420200</v>
      </c>
      <c r="D113" s="1049">
        <v>779725300</v>
      </c>
      <c r="E113" s="1062">
        <v>1227145500</v>
      </c>
      <c r="F113" s="1062">
        <v>1227145500</v>
      </c>
      <c r="G113" s="1049">
        <v>9080876.6999999993</v>
      </c>
      <c r="H113" s="1043">
        <v>2018</v>
      </c>
      <c r="I113" s="1044"/>
      <c r="J113" s="1044"/>
      <c r="M113" s="1071"/>
      <c r="N113" s="1071"/>
      <c r="O113" s="1071"/>
      <c r="P113" s="1071"/>
      <c r="Q113" s="1071"/>
      <c r="R113" s="1071"/>
      <c r="S113" s="1052"/>
      <c r="V113" s="1053"/>
      <c r="W113" s="1053"/>
      <c r="X113" s="1053"/>
      <c r="Y113" s="1053"/>
      <c r="Z113" s="1053"/>
      <c r="AA113" s="1053"/>
      <c r="AB113" s="1053"/>
    </row>
    <row r="114" spans="1:97" ht="12" customHeight="1">
      <c r="A114" s="281" t="s">
        <v>165</v>
      </c>
      <c r="B114" s="1049">
        <v>2151552240</v>
      </c>
      <c r="C114" s="1049">
        <v>1563562040</v>
      </c>
      <c r="D114" s="1049">
        <v>2843549225</v>
      </c>
      <c r="E114" s="1062">
        <v>4995101465</v>
      </c>
      <c r="F114" s="1062">
        <v>4407111265</v>
      </c>
      <c r="G114" s="1049">
        <v>28205512.096000001</v>
      </c>
      <c r="H114" s="1043">
        <v>2018</v>
      </c>
      <c r="I114" s="1044"/>
      <c r="J114" s="1044"/>
      <c r="M114" s="1051"/>
      <c r="N114" s="1051"/>
      <c r="O114" s="1051"/>
      <c r="P114" s="1051"/>
      <c r="Q114" s="1051"/>
      <c r="R114" s="1051"/>
      <c r="S114" s="1052"/>
      <c r="V114" s="1053"/>
      <c r="W114" s="1053"/>
      <c r="X114" s="1053"/>
      <c r="Y114" s="1053"/>
      <c r="Z114" s="1053"/>
      <c r="AA114" s="1053"/>
      <c r="AB114" s="1053"/>
    </row>
    <row r="115" spans="1:97" s="1040" customFormat="1" ht="12" customHeight="1">
      <c r="A115" s="1040" t="s">
        <v>167</v>
      </c>
      <c r="B115" s="1054">
        <v>578544300</v>
      </c>
      <c r="C115" s="1054">
        <v>400410360</v>
      </c>
      <c r="D115" s="1054">
        <v>1012102300</v>
      </c>
      <c r="E115" s="1068">
        <v>1590646600</v>
      </c>
      <c r="F115" s="1068">
        <v>1412512660</v>
      </c>
      <c r="G115" s="1054">
        <v>10452593.1</v>
      </c>
      <c r="H115" s="1043">
        <v>2018</v>
      </c>
      <c r="I115" s="1044"/>
      <c r="J115" s="1044"/>
      <c r="K115" s="1045"/>
      <c r="L115" s="1045"/>
      <c r="M115" s="1056"/>
      <c r="N115" s="1056"/>
      <c r="O115" s="1056"/>
      <c r="P115" s="1056"/>
      <c r="Q115" s="1056"/>
      <c r="R115" s="1056"/>
      <c r="S115" s="1047"/>
      <c r="T115" s="1045"/>
      <c r="U115" s="1045"/>
      <c r="V115" s="1048"/>
      <c r="W115" s="1048"/>
      <c r="X115" s="1048"/>
      <c r="Y115" s="1048"/>
      <c r="Z115" s="1048"/>
      <c r="AA115" s="1048"/>
      <c r="AB115" s="1048"/>
      <c r="AC115" s="1045"/>
      <c r="AD115" s="1045"/>
      <c r="AE115" s="1045"/>
      <c r="AF115" s="1045"/>
      <c r="AG115" s="1045"/>
      <c r="AH115" s="1045"/>
      <c r="AI115" s="1045"/>
      <c r="AJ115" s="1045"/>
      <c r="AK115" s="1045"/>
      <c r="AL115" s="1045"/>
      <c r="AM115" s="1045"/>
      <c r="AN115" s="1045"/>
      <c r="AO115" s="1045"/>
      <c r="AP115" s="1045"/>
      <c r="AQ115" s="1045"/>
      <c r="AR115" s="1045"/>
      <c r="AS115" s="1045"/>
      <c r="AT115" s="1045"/>
      <c r="AU115" s="1045"/>
      <c r="AV115" s="1045"/>
      <c r="AW115" s="1045"/>
      <c r="AX115" s="1045"/>
      <c r="AY115" s="1045"/>
      <c r="AZ115" s="1045"/>
      <c r="BA115" s="1045"/>
      <c r="BB115" s="1045"/>
      <c r="BC115" s="1045"/>
      <c r="BD115" s="1045"/>
      <c r="BE115" s="1045"/>
      <c r="BF115" s="1045"/>
      <c r="BG115" s="1045"/>
      <c r="BH115" s="1045"/>
      <c r="BI115" s="1045"/>
      <c r="BJ115" s="1045"/>
      <c r="BK115" s="1045"/>
      <c r="BL115" s="1045"/>
      <c r="BM115" s="1045"/>
      <c r="BN115" s="1045"/>
      <c r="BO115" s="1045"/>
      <c r="BP115" s="1045"/>
      <c r="BQ115" s="1045"/>
      <c r="BR115" s="1045"/>
      <c r="BS115" s="1045"/>
      <c r="BT115" s="1045"/>
      <c r="BU115" s="1045"/>
      <c r="BV115" s="1045"/>
      <c r="BW115" s="1045"/>
      <c r="BX115" s="1045"/>
      <c r="BY115" s="1045"/>
      <c r="BZ115" s="1045"/>
      <c r="CA115" s="1045"/>
      <c r="CB115" s="1045"/>
      <c r="CC115" s="1045"/>
      <c r="CD115" s="1045"/>
      <c r="CE115" s="1045"/>
      <c r="CF115" s="1045"/>
      <c r="CG115" s="1045"/>
      <c r="CH115" s="1045"/>
      <c r="CI115" s="1045"/>
      <c r="CJ115" s="1045"/>
      <c r="CK115" s="1045"/>
      <c r="CL115" s="1045"/>
      <c r="CM115" s="1045"/>
      <c r="CN115" s="1045"/>
      <c r="CO115" s="1045"/>
      <c r="CP115" s="1045"/>
      <c r="CQ115" s="1045"/>
      <c r="CR115" s="1045"/>
      <c r="CS115" s="1045"/>
    </row>
    <row r="116" spans="1:97" ht="12" customHeight="1">
      <c r="A116" s="281" t="s">
        <v>169</v>
      </c>
      <c r="B116" s="1049">
        <v>914358800</v>
      </c>
      <c r="C116" s="1049">
        <v>607782100</v>
      </c>
      <c r="D116" s="1049">
        <v>906470400</v>
      </c>
      <c r="E116" s="1062">
        <v>1820829200</v>
      </c>
      <c r="F116" s="1062">
        <v>1514252500</v>
      </c>
      <c r="G116" s="1049">
        <v>12871146.25</v>
      </c>
      <c r="H116" s="1043">
        <v>2018</v>
      </c>
      <c r="I116" s="1044"/>
      <c r="J116" s="1044"/>
      <c r="M116" s="1051"/>
      <c r="N116" s="1051"/>
      <c r="O116" s="1051"/>
      <c r="P116" s="1051"/>
      <c r="Q116" s="1051"/>
      <c r="R116" s="1051"/>
      <c r="S116" s="1052"/>
      <c r="V116" s="1053"/>
      <c r="W116" s="1053"/>
      <c r="X116" s="1053"/>
      <c r="Y116" s="1053"/>
      <c r="Z116" s="1053"/>
      <c r="AA116" s="1053"/>
      <c r="AB116" s="1053"/>
    </row>
    <row r="117" spans="1:97" ht="12" customHeight="1">
      <c r="A117" s="281" t="s">
        <v>171</v>
      </c>
      <c r="B117" s="1049">
        <v>5541154400</v>
      </c>
      <c r="C117" s="1049">
        <v>5171825507</v>
      </c>
      <c r="D117" s="1049">
        <v>9816909300</v>
      </c>
      <c r="E117" s="1062">
        <v>15358063700</v>
      </c>
      <c r="F117" s="1062">
        <v>14988734807</v>
      </c>
      <c r="G117" s="1049">
        <v>124856160.94230999</v>
      </c>
      <c r="H117" s="1043">
        <v>2018</v>
      </c>
      <c r="I117" s="1044"/>
      <c r="J117" s="1044"/>
      <c r="M117" s="1051"/>
      <c r="N117" s="1051"/>
      <c r="O117" s="1051"/>
      <c r="P117" s="1051"/>
      <c r="Q117" s="1051"/>
      <c r="R117" s="1051"/>
      <c r="S117" s="1052"/>
      <c r="V117" s="1053"/>
      <c r="W117" s="1053"/>
      <c r="X117" s="1053"/>
      <c r="Y117" s="1053"/>
      <c r="Z117" s="1053"/>
      <c r="AA117" s="1053"/>
      <c r="AB117" s="1053"/>
    </row>
    <row r="118" spans="1:97" ht="9" customHeight="1">
      <c r="B118" s="1049"/>
      <c r="C118" s="1049"/>
      <c r="D118" s="1049"/>
      <c r="E118" s="1062"/>
      <c r="F118" s="1062"/>
      <c r="G118" s="1049"/>
      <c r="I118" s="1040"/>
      <c r="J118" s="1040"/>
      <c r="M118" s="1051"/>
      <c r="N118" s="1051"/>
      <c r="O118" s="1051"/>
      <c r="P118" s="1051"/>
      <c r="Q118" s="1051"/>
      <c r="R118" s="1051"/>
      <c r="S118" s="1052"/>
      <c r="V118" s="1053"/>
      <c r="W118" s="1053"/>
      <c r="X118" s="1053"/>
      <c r="Y118" s="1053"/>
      <c r="Z118" s="1053"/>
      <c r="AA118" s="1053"/>
      <c r="AB118" s="1053"/>
    </row>
    <row r="119" spans="1:97" ht="12" customHeight="1">
      <c r="A119" s="281" t="s">
        <v>173</v>
      </c>
      <c r="B119" s="1049">
        <v>6043881298</v>
      </c>
      <c r="C119" s="1049">
        <v>5753182428</v>
      </c>
      <c r="D119" s="1049">
        <v>11454414853</v>
      </c>
      <c r="E119" s="1062">
        <v>17498296151</v>
      </c>
      <c r="F119" s="1062">
        <v>17207597281</v>
      </c>
      <c r="G119" s="1049">
        <v>170355213.0819</v>
      </c>
      <c r="H119" s="1043">
        <v>2018</v>
      </c>
      <c r="I119" s="1044"/>
      <c r="J119" s="1044"/>
      <c r="M119" s="1051"/>
      <c r="N119" s="1051"/>
      <c r="O119" s="1051"/>
      <c r="P119" s="1051"/>
      <c r="Q119" s="1051"/>
      <c r="R119" s="1051"/>
      <c r="S119" s="1052"/>
      <c r="V119" s="1053"/>
      <c r="W119" s="1053"/>
      <c r="X119" s="1053"/>
      <c r="Y119" s="1053"/>
      <c r="Z119" s="1053"/>
      <c r="AA119" s="1053"/>
      <c r="AB119" s="1053"/>
    </row>
    <row r="120" spans="1:97" s="1040" customFormat="1" ht="12" customHeight="1">
      <c r="A120" s="1040" t="s">
        <v>175</v>
      </c>
      <c r="B120" s="1054">
        <v>458038400</v>
      </c>
      <c r="C120" s="1054">
        <v>458038400</v>
      </c>
      <c r="D120" s="1054">
        <v>469696700</v>
      </c>
      <c r="E120" s="1068">
        <v>927735100</v>
      </c>
      <c r="F120" s="1068">
        <v>927735100</v>
      </c>
      <c r="G120" s="1054">
        <v>6586919.21</v>
      </c>
      <c r="H120" s="1043">
        <v>2018</v>
      </c>
      <c r="I120" s="1044"/>
      <c r="J120" s="1044"/>
      <c r="K120" s="1045"/>
      <c r="L120" s="1045"/>
      <c r="M120" s="1056"/>
      <c r="N120" s="1056"/>
      <c r="O120" s="1056"/>
      <c r="P120" s="1056"/>
      <c r="Q120" s="1056"/>
      <c r="R120" s="1056"/>
      <c r="S120" s="1047"/>
      <c r="T120" s="1045"/>
      <c r="U120" s="1045"/>
      <c r="V120" s="1048"/>
      <c r="W120" s="1048"/>
      <c r="X120" s="1048"/>
      <c r="Y120" s="1048"/>
      <c r="Z120" s="1048"/>
      <c r="AA120" s="1048"/>
      <c r="AB120" s="1048"/>
      <c r="AC120" s="1045"/>
      <c r="AD120" s="1045"/>
      <c r="AE120" s="1045"/>
      <c r="AF120" s="1045"/>
      <c r="AG120" s="1045"/>
      <c r="AH120" s="1045"/>
      <c r="AI120" s="1045"/>
      <c r="AJ120" s="1045"/>
      <c r="AK120" s="1045"/>
      <c r="AL120" s="1045"/>
      <c r="AM120" s="1045"/>
      <c r="AN120" s="1045"/>
      <c r="AO120" s="1045"/>
      <c r="AP120" s="1045"/>
      <c r="AQ120" s="1045"/>
      <c r="AR120" s="1045"/>
      <c r="AS120" s="1045"/>
      <c r="AT120" s="1045"/>
      <c r="AU120" s="1045"/>
      <c r="AV120" s="1045"/>
      <c r="AW120" s="1045"/>
      <c r="AX120" s="1045"/>
      <c r="AY120" s="1045"/>
      <c r="AZ120" s="1045"/>
      <c r="BA120" s="1045"/>
      <c r="BB120" s="1045"/>
      <c r="BC120" s="1045"/>
      <c r="BD120" s="1045"/>
      <c r="BE120" s="1045"/>
      <c r="BF120" s="1045"/>
      <c r="BG120" s="1045"/>
      <c r="BH120" s="1045"/>
      <c r="BI120" s="1045"/>
      <c r="BJ120" s="1045"/>
      <c r="BK120" s="1045"/>
      <c r="BL120" s="1045"/>
      <c r="BM120" s="1045"/>
      <c r="BN120" s="1045"/>
      <c r="BO120" s="1045"/>
      <c r="BP120" s="1045"/>
      <c r="BQ120" s="1045"/>
      <c r="BR120" s="1045"/>
      <c r="BS120" s="1045"/>
      <c r="BT120" s="1045"/>
      <c r="BU120" s="1045"/>
      <c r="BV120" s="1045"/>
      <c r="BW120" s="1045"/>
      <c r="BX120" s="1045"/>
      <c r="BY120" s="1045"/>
      <c r="BZ120" s="1045"/>
      <c r="CA120" s="1045"/>
      <c r="CB120" s="1045"/>
      <c r="CC120" s="1045"/>
      <c r="CD120" s="1045"/>
      <c r="CE120" s="1045"/>
      <c r="CF120" s="1045"/>
      <c r="CG120" s="1045"/>
      <c r="CH120" s="1045"/>
      <c r="CI120" s="1045"/>
      <c r="CJ120" s="1045"/>
      <c r="CK120" s="1045"/>
      <c r="CL120" s="1045"/>
      <c r="CM120" s="1045"/>
      <c r="CN120" s="1045"/>
      <c r="CO120" s="1045"/>
      <c r="CP120" s="1045"/>
      <c r="CQ120" s="1045"/>
      <c r="CR120" s="1045"/>
      <c r="CS120" s="1045"/>
    </row>
    <row r="121" spans="1:97" ht="12" customHeight="1">
      <c r="A121" s="281" t="s">
        <v>177</v>
      </c>
      <c r="B121" s="1049">
        <v>509240400</v>
      </c>
      <c r="C121" s="1049">
        <v>509240400</v>
      </c>
      <c r="D121" s="1049">
        <v>391382822</v>
      </c>
      <c r="E121" s="1062">
        <v>900623222</v>
      </c>
      <c r="F121" s="1062">
        <v>900623222</v>
      </c>
      <c r="G121" s="1049">
        <v>5223614.6875999998</v>
      </c>
      <c r="H121" s="1043">
        <v>2018</v>
      </c>
      <c r="I121" s="1044"/>
      <c r="J121" s="1044"/>
      <c r="M121" s="1051"/>
      <c r="N121" s="1051"/>
      <c r="O121" s="1051"/>
      <c r="P121" s="1051"/>
      <c r="Q121" s="1051"/>
      <c r="R121" s="1051"/>
      <c r="S121" s="1052"/>
      <c r="V121" s="1053"/>
      <c r="W121" s="1053"/>
      <c r="X121" s="1053"/>
      <c r="Y121" s="1053"/>
      <c r="Z121" s="1053"/>
      <c r="AA121" s="1053"/>
      <c r="AB121" s="1053"/>
    </row>
    <row r="122" spans="1:97" ht="12" customHeight="1">
      <c r="A122" s="281" t="s">
        <v>179</v>
      </c>
      <c r="B122" s="1049">
        <v>743939200</v>
      </c>
      <c r="C122" s="1049">
        <v>617019300</v>
      </c>
      <c r="D122" s="1049">
        <v>2009344675</v>
      </c>
      <c r="E122" s="1062">
        <v>2753283875</v>
      </c>
      <c r="F122" s="1062">
        <v>2626363975</v>
      </c>
      <c r="G122" s="1049">
        <v>15232911.055</v>
      </c>
      <c r="H122" s="1043">
        <v>2018</v>
      </c>
      <c r="I122" s="1044"/>
      <c r="J122" s="1044"/>
      <c r="M122" s="1051"/>
      <c r="N122" s="1051"/>
      <c r="O122" s="1051"/>
      <c r="P122" s="1051"/>
      <c r="Q122" s="1051"/>
      <c r="R122" s="1051"/>
      <c r="S122" s="1052"/>
      <c r="V122" s="1053"/>
      <c r="W122" s="1053"/>
      <c r="X122" s="1053"/>
      <c r="Y122" s="1053"/>
      <c r="Z122" s="1053"/>
      <c r="AA122" s="1053"/>
      <c r="AB122" s="1053"/>
    </row>
    <row r="123" spans="1:97" ht="12" customHeight="1">
      <c r="A123" s="281" t="s">
        <v>181</v>
      </c>
      <c r="B123" s="1049">
        <v>1633313200</v>
      </c>
      <c r="C123" s="1049">
        <v>1310115100</v>
      </c>
      <c r="D123" s="1049">
        <v>2854471100</v>
      </c>
      <c r="E123" s="1062">
        <v>4487784300</v>
      </c>
      <c r="F123" s="1062">
        <v>4164586200</v>
      </c>
      <c r="G123" s="1049">
        <v>27486268.920000002</v>
      </c>
      <c r="H123" s="1043">
        <v>2018</v>
      </c>
      <c r="I123" s="1044"/>
      <c r="J123" s="1044"/>
      <c r="M123" s="1057"/>
      <c r="N123" s="1057"/>
      <c r="O123" s="1057"/>
      <c r="R123" s="1057"/>
      <c r="S123" s="1052"/>
      <c r="V123" s="1053"/>
      <c r="W123" s="1053"/>
      <c r="X123" s="1053"/>
      <c r="Y123" s="1053"/>
      <c r="Z123" s="1053"/>
      <c r="AA123" s="1053"/>
      <c r="AB123" s="1053"/>
    </row>
    <row r="124" spans="1:97" ht="15">
      <c r="A124" s="1061" t="s">
        <v>1100</v>
      </c>
      <c r="I124" s="1040"/>
      <c r="J124" s="1040"/>
      <c r="M124" s="1051"/>
      <c r="N124" s="1051"/>
      <c r="O124" s="1051"/>
      <c r="P124" s="1051"/>
      <c r="Q124" s="1051"/>
      <c r="R124" s="1051"/>
      <c r="S124" s="1052"/>
      <c r="V124" s="1053"/>
      <c r="W124" s="1053"/>
      <c r="X124" s="1053"/>
      <c r="Y124" s="1053"/>
      <c r="Z124" s="1053"/>
      <c r="AA124" s="1053"/>
      <c r="AB124" s="1053"/>
    </row>
    <row r="125" spans="1:97" ht="12.75">
      <c r="A125" s="1408" t="str">
        <f>A84</f>
        <v>Real Estate Fair Market Value (FMV), Fair Market Value (Taxable), and Local Levy by Locality - Tax Year 2018</v>
      </c>
      <c r="B125" s="1408"/>
      <c r="C125" s="1408"/>
      <c r="D125" s="1408"/>
      <c r="E125" s="1408"/>
      <c r="F125" s="1408"/>
      <c r="G125" s="1408"/>
      <c r="H125" s="1408"/>
      <c r="I125" s="1040"/>
      <c r="J125" s="1040"/>
      <c r="M125" s="1051"/>
      <c r="N125" s="1051"/>
      <c r="O125" s="1051"/>
      <c r="P125" s="1051"/>
      <c r="Q125" s="1051"/>
      <c r="R125" s="1051"/>
      <c r="S125" s="1052"/>
      <c r="V125" s="1053"/>
      <c r="W125" s="1053"/>
      <c r="X125" s="1053"/>
      <c r="Y125" s="1053"/>
      <c r="Z125" s="1053"/>
      <c r="AA125" s="1053"/>
      <c r="AB125" s="1053"/>
    </row>
    <row r="126" spans="1:97" ht="11.25" customHeight="1" thickBot="1">
      <c r="A126" s="1033"/>
      <c r="B126" s="1033"/>
      <c r="C126" s="1033"/>
      <c r="D126" s="1033"/>
      <c r="E126" s="1033"/>
      <c r="F126" s="1033"/>
      <c r="G126" s="1033"/>
      <c r="H126" s="1033"/>
      <c r="I126" s="1040"/>
      <c r="J126" s="1040"/>
      <c r="M126" s="1051"/>
      <c r="N126" s="1051"/>
      <c r="O126" s="1051"/>
      <c r="P126" s="1051"/>
      <c r="Q126" s="1051"/>
      <c r="R126" s="1051"/>
      <c r="S126" s="1052"/>
      <c r="V126" s="1053"/>
      <c r="W126" s="1053"/>
      <c r="X126" s="1053"/>
      <c r="Y126" s="1053"/>
      <c r="Z126" s="1053"/>
      <c r="AA126" s="1053"/>
      <c r="AB126" s="1053"/>
    </row>
    <row r="127" spans="1:97" ht="11.25" customHeight="1">
      <c r="I127" s="1040"/>
      <c r="J127" s="1040"/>
      <c r="M127" s="1051"/>
      <c r="N127" s="1051"/>
      <c r="O127" s="1051"/>
      <c r="P127" s="1051"/>
      <c r="Q127" s="1051"/>
      <c r="R127" s="1051"/>
      <c r="S127" s="1052"/>
      <c r="V127" s="1053"/>
      <c r="W127" s="1053"/>
      <c r="X127" s="1053"/>
      <c r="Y127" s="1053"/>
      <c r="Z127" s="1053"/>
      <c r="AA127" s="1053"/>
      <c r="AB127" s="1053"/>
    </row>
    <row r="128" spans="1:97" ht="11.25" customHeight="1">
      <c r="A128" s="1036" t="s">
        <v>23</v>
      </c>
      <c r="B128" s="1036" t="s">
        <v>1092</v>
      </c>
      <c r="C128" s="1036" t="s">
        <v>1093</v>
      </c>
      <c r="D128" s="1036" t="s">
        <v>1094</v>
      </c>
      <c r="E128" s="1036" t="s">
        <v>1095</v>
      </c>
      <c r="F128" s="1036" t="s">
        <v>1096</v>
      </c>
      <c r="G128" s="1036" t="s">
        <v>1097</v>
      </c>
      <c r="H128" s="1037" t="s">
        <v>1098</v>
      </c>
      <c r="I128" s="1040"/>
      <c r="J128" s="1040"/>
      <c r="M128" s="1051"/>
      <c r="N128" s="1051"/>
      <c r="O128" s="1051"/>
      <c r="P128" s="1051"/>
      <c r="Q128" s="1051"/>
      <c r="R128" s="1051"/>
      <c r="S128" s="1052"/>
      <c r="V128" s="1053"/>
      <c r="W128" s="1053"/>
      <c r="X128" s="1053"/>
      <c r="Y128" s="1053"/>
      <c r="Z128" s="1053"/>
      <c r="AA128" s="1053"/>
      <c r="AB128" s="1053"/>
    </row>
    <row r="129" spans="1:97" ht="8.25" customHeight="1">
      <c r="B129" s="1049"/>
      <c r="C129" s="1049"/>
      <c r="D129" s="1049"/>
      <c r="E129" s="1062"/>
      <c r="F129" s="1062"/>
      <c r="G129" s="1049"/>
      <c r="I129" s="1040"/>
      <c r="J129" s="1040"/>
      <c r="M129" s="1051"/>
      <c r="N129" s="1051"/>
      <c r="O129" s="1051"/>
      <c r="P129" s="1051"/>
      <c r="Q129" s="1051"/>
      <c r="R129" s="1051"/>
      <c r="S129" s="1052"/>
      <c r="V129" s="1053"/>
      <c r="W129" s="1053"/>
      <c r="X129" s="1053"/>
      <c r="Y129" s="1053"/>
      <c r="Z129" s="1053"/>
      <c r="AA129" s="1053"/>
      <c r="AB129" s="1053"/>
    </row>
    <row r="130" spans="1:97" s="1040" customFormat="1">
      <c r="A130" s="1040" t="s">
        <v>183</v>
      </c>
      <c r="B130" s="1041">
        <v>1952114145</v>
      </c>
      <c r="C130" s="1041">
        <v>1245496245</v>
      </c>
      <c r="D130" s="1041">
        <v>2856316300</v>
      </c>
      <c r="E130" s="1072">
        <v>4808430445</v>
      </c>
      <c r="F130" s="1072">
        <v>4101812545</v>
      </c>
      <c r="G130" s="1041">
        <v>25841419.033500001</v>
      </c>
      <c r="H130" s="1043">
        <v>2018</v>
      </c>
      <c r="I130" s="1044"/>
      <c r="J130" s="1044"/>
      <c r="K130" s="1045"/>
      <c r="L130" s="1045"/>
      <c r="M130" s="1056"/>
      <c r="N130" s="1056"/>
      <c r="O130" s="1056"/>
      <c r="P130" s="1056"/>
      <c r="Q130" s="1056"/>
      <c r="R130" s="1056"/>
      <c r="S130" s="1047"/>
      <c r="T130" s="1045"/>
      <c r="U130" s="1045"/>
      <c r="V130" s="1048"/>
      <c r="W130" s="1048"/>
      <c r="X130" s="1048"/>
      <c r="Y130" s="1048"/>
      <c r="Z130" s="1048"/>
      <c r="AA130" s="1048"/>
      <c r="AB130" s="1048"/>
      <c r="AC130" s="1045"/>
      <c r="AD130" s="1045"/>
      <c r="AE130" s="1045"/>
      <c r="AF130" s="1045"/>
      <c r="AG130" s="1045"/>
      <c r="AH130" s="1045"/>
      <c r="AI130" s="1045"/>
      <c r="AJ130" s="1045"/>
      <c r="AK130" s="1045"/>
      <c r="AL130" s="1045"/>
      <c r="AM130" s="1045"/>
      <c r="AN130" s="1045"/>
      <c r="AO130" s="1045"/>
      <c r="AP130" s="1045"/>
      <c r="AQ130" s="1045"/>
      <c r="AR130" s="1045"/>
      <c r="AS130" s="1045"/>
      <c r="AT130" s="1045"/>
      <c r="AU130" s="1045"/>
      <c r="AV130" s="1045"/>
      <c r="AW130" s="1045"/>
      <c r="AX130" s="1045"/>
      <c r="AY130" s="1045"/>
      <c r="AZ130" s="1045"/>
      <c r="BA130" s="1045"/>
      <c r="BB130" s="1045"/>
      <c r="BC130" s="1045"/>
      <c r="BD130" s="1045"/>
      <c r="BE130" s="1045"/>
      <c r="BF130" s="1045"/>
      <c r="BG130" s="1045"/>
      <c r="BH130" s="1045"/>
      <c r="BI130" s="1045"/>
      <c r="BJ130" s="1045"/>
      <c r="BK130" s="1045"/>
      <c r="BL130" s="1045"/>
      <c r="BM130" s="1045"/>
      <c r="BN130" s="1045"/>
      <c r="BO130" s="1045"/>
      <c r="BP130" s="1045"/>
      <c r="BQ130" s="1045"/>
      <c r="BR130" s="1045"/>
      <c r="BS130" s="1045"/>
      <c r="BT130" s="1045"/>
      <c r="BU130" s="1045"/>
      <c r="BV130" s="1045"/>
      <c r="BW130" s="1045"/>
      <c r="BX130" s="1045"/>
      <c r="BY130" s="1045"/>
      <c r="BZ130" s="1045"/>
      <c r="CA130" s="1045"/>
      <c r="CB130" s="1045"/>
      <c r="CC130" s="1045"/>
      <c r="CD130" s="1045"/>
      <c r="CE130" s="1045"/>
      <c r="CF130" s="1045"/>
      <c r="CG130" s="1045"/>
      <c r="CH130" s="1045"/>
      <c r="CI130" s="1045"/>
      <c r="CJ130" s="1045"/>
      <c r="CK130" s="1045"/>
      <c r="CL130" s="1045"/>
      <c r="CM130" s="1045"/>
      <c r="CN130" s="1045"/>
      <c r="CO130" s="1045"/>
      <c r="CP130" s="1045"/>
      <c r="CQ130" s="1045"/>
      <c r="CR130" s="1045"/>
      <c r="CS130" s="1045"/>
    </row>
    <row r="131" spans="1:97">
      <c r="A131" s="281" t="s">
        <v>185</v>
      </c>
      <c r="B131" s="1049">
        <v>1194744500</v>
      </c>
      <c r="C131" s="1049">
        <v>1061523510</v>
      </c>
      <c r="D131" s="1049">
        <v>1431507900</v>
      </c>
      <c r="E131" s="1062">
        <v>2626252400</v>
      </c>
      <c r="F131" s="1062">
        <v>2493031410</v>
      </c>
      <c r="G131" s="1049">
        <v>14632613.93</v>
      </c>
      <c r="H131" s="1043">
        <v>2018</v>
      </c>
      <c r="I131" s="1044"/>
      <c r="J131" s="1044"/>
      <c r="M131" s="1051"/>
      <c r="N131" s="1051"/>
      <c r="O131" s="1051"/>
      <c r="P131" s="1051"/>
      <c r="Q131" s="1051"/>
      <c r="R131" s="1051"/>
      <c r="S131" s="1052"/>
      <c r="V131" s="1053"/>
      <c r="W131" s="1053"/>
      <c r="X131" s="1053"/>
      <c r="Y131" s="1053"/>
      <c r="Z131" s="1053"/>
      <c r="AA131" s="1053"/>
      <c r="AB131" s="1053"/>
    </row>
    <row r="132" spans="1:97">
      <c r="A132" s="281" t="s">
        <v>187</v>
      </c>
      <c r="B132" s="1049">
        <v>485605852</v>
      </c>
      <c r="C132" s="1049">
        <v>482287659</v>
      </c>
      <c r="D132" s="1049">
        <v>1409034600</v>
      </c>
      <c r="E132" s="1062">
        <v>1894640452</v>
      </c>
      <c r="F132" s="1062">
        <v>1891322259</v>
      </c>
      <c r="G132" s="1049">
        <v>11726198.005799999</v>
      </c>
      <c r="H132" s="1043">
        <v>2018</v>
      </c>
      <c r="I132" s="1044"/>
      <c r="J132" s="1044"/>
      <c r="M132" s="1051"/>
      <c r="N132" s="1051"/>
      <c r="O132" s="1051"/>
      <c r="P132" s="1051"/>
      <c r="Q132" s="1051"/>
      <c r="R132" s="1051"/>
      <c r="S132" s="1052"/>
      <c r="V132" s="1053"/>
      <c r="W132" s="1053"/>
      <c r="X132" s="1053"/>
      <c r="Y132" s="1053"/>
      <c r="Z132" s="1053"/>
      <c r="AA132" s="1053"/>
      <c r="AB132" s="1053"/>
    </row>
    <row r="133" spans="1:97">
      <c r="A133" s="281" t="s">
        <v>189</v>
      </c>
      <c r="B133" s="1049">
        <v>1057987000</v>
      </c>
      <c r="C133" s="1049">
        <v>797402242</v>
      </c>
      <c r="D133" s="1049">
        <v>1531723300</v>
      </c>
      <c r="E133" s="1062">
        <v>2589710300</v>
      </c>
      <c r="F133" s="1062">
        <v>2329125542</v>
      </c>
      <c r="G133" s="1049">
        <v>12577277.926800001</v>
      </c>
      <c r="H133" s="1043">
        <v>2018</v>
      </c>
      <c r="I133" s="1044"/>
      <c r="J133" s="1044"/>
      <c r="M133" s="1051"/>
      <c r="N133" s="1051"/>
      <c r="O133" s="1051"/>
      <c r="P133" s="1051"/>
      <c r="Q133" s="1051"/>
      <c r="R133" s="1051"/>
      <c r="S133" s="1052"/>
      <c r="V133" s="1053"/>
      <c r="W133" s="1053"/>
      <c r="X133" s="1053"/>
      <c r="Y133" s="1053"/>
      <c r="Z133" s="1053"/>
      <c r="AA133" s="1053"/>
      <c r="AB133" s="1053"/>
    </row>
    <row r="134" spans="1:97">
      <c r="A134" s="281" t="s">
        <v>191</v>
      </c>
      <c r="B134" s="1049">
        <v>3539738457</v>
      </c>
      <c r="C134" s="1049">
        <v>3529932957</v>
      </c>
      <c r="D134" s="1049">
        <v>5601470600</v>
      </c>
      <c r="E134" s="1062">
        <v>9141209057</v>
      </c>
      <c r="F134" s="1062">
        <v>9131403557</v>
      </c>
      <c r="G134" s="1049">
        <v>72594658.278149992</v>
      </c>
      <c r="H134" s="1043">
        <v>2018</v>
      </c>
      <c r="I134" s="1044"/>
      <c r="J134" s="1044"/>
      <c r="N134" s="1057"/>
      <c r="O134" s="1057"/>
      <c r="S134" s="1052"/>
      <c r="V134" s="1053"/>
      <c r="W134" s="1053"/>
      <c r="X134" s="1053"/>
      <c r="Y134" s="1053"/>
      <c r="Z134" s="1053"/>
      <c r="AA134" s="1053"/>
      <c r="AB134" s="1053"/>
    </row>
    <row r="135" spans="1:97">
      <c r="C135" s="1073"/>
      <c r="D135" s="1073"/>
      <c r="H135" s="1043"/>
      <c r="I135" s="1040"/>
      <c r="J135" s="1040"/>
      <c r="N135" s="1057"/>
      <c r="O135" s="1057"/>
      <c r="S135" s="1052"/>
      <c r="V135" s="1053"/>
      <c r="W135" s="1053"/>
      <c r="X135" s="1053"/>
      <c r="Y135" s="1053"/>
      <c r="Z135" s="1053"/>
      <c r="AA135" s="1053"/>
      <c r="AB135" s="1053"/>
    </row>
    <row r="136" spans="1:97" s="1081" customFormat="1" ht="12.75" customHeight="1">
      <c r="A136" s="1074" t="s">
        <v>24</v>
      </c>
      <c r="B136" s="1075">
        <f t="shared" ref="B136:G136" si="0">SUM(B7:B134)</f>
        <v>316325164289</v>
      </c>
      <c r="C136" s="1075">
        <f t="shared" si="0"/>
        <v>290281709955.67999</v>
      </c>
      <c r="D136" s="1075">
        <f t="shared" si="0"/>
        <v>563252485185</v>
      </c>
      <c r="E136" s="1075">
        <f t="shared" si="0"/>
        <v>879577649474</v>
      </c>
      <c r="F136" s="1075">
        <f t="shared" si="0"/>
        <v>853534195140.67993</v>
      </c>
      <c r="G136" s="1075">
        <f t="shared" si="0"/>
        <v>8157076942.892704</v>
      </c>
      <c r="H136" s="1076"/>
      <c r="I136" s="1077"/>
      <c r="J136" s="1077"/>
      <c r="K136" s="1078"/>
      <c r="L136" s="1079"/>
      <c r="M136" s="1080"/>
      <c r="N136" s="1080"/>
      <c r="O136" s="1080"/>
      <c r="P136" s="1080"/>
      <c r="Q136" s="1080"/>
      <c r="R136" s="1080"/>
      <c r="S136" s="1079"/>
      <c r="T136" s="1078"/>
      <c r="U136" s="1031"/>
      <c r="V136" s="1053"/>
      <c r="W136" s="1053"/>
      <c r="X136" s="1053"/>
      <c r="Y136" s="1053"/>
      <c r="Z136" s="1053"/>
      <c r="AA136" s="1053"/>
      <c r="AB136" s="1053"/>
      <c r="AC136" s="1078"/>
      <c r="AD136" s="1078"/>
      <c r="AE136" s="1078"/>
      <c r="AF136" s="1078"/>
      <c r="AG136" s="1078"/>
      <c r="AH136" s="1078"/>
      <c r="AI136" s="1078"/>
      <c r="AJ136" s="1078"/>
      <c r="AK136" s="1078"/>
      <c r="AL136" s="1078"/>
      <c r="AM136" s="1078"/>
      <c r="AN136" s="1078"/>
      <c r="AO136" s="1078"/>
      <c r="AP136" s="1078"/>
      <c r="AQ136" s="1078"/>
      <c r="AR136" s="1078"/>
      <c r="AS136" s="1078"/>
      <c r="AT136" s="1078"/>
      <c r="AU136" s="1078"/>
      <c r="AV136" s="1078"/>
      <c r="AW136" s="1078"/>
      <c r="AX136" s="1078"/>
      <c r="AY136" s="1078"/>
      <c r="AZ136" s="1078"/>
      <c r="BA136" s="1078"/>
      <c r="BB136" s="1078"/>
      <c r="BC136" s="1078"/>
      <c r="BD136" s="1078"/>
      <c r="BE136" s="1078"/>
      <c r="BF136" s="1078"/>
      <c r="BG136" s="1078"/>
      <c r="BH136" s="1078"/>
      <c r="BI136" s="1078"/>
      <c r="BJ136" s="1078"/>
      <c r="BK136" s="1078"/>
      <c r="BL136" s="1078"/>
      <c r="BM136" s="1078"/>
      <c r="BN136" s="1078"/>
      <c r="BO136" s="1078"/>
      <c r="BP136" s="1078"/>
      <c r="BQ136" s="1078"/>
      <c r="BR136" s="1078"/>
      <c r="BS136" s="1078"/>
      <c r="BT136" s="1078"/>
      <c r="BU136" s="1078"/>
      <c r="BV136" s="1078"/>
      <c r="BW136" s="1078"/>
      <c r="BX136" s="1078"/>
      <c r="BY136" s="1078"/>
      <c r="BZ136" s="1078"/>
      <c r="CA136" s="1078"/>
      <c r="CB136" s="1078"/>
      <c r="CC136" s="1078"/>
      <c r="CD136" s="1078"/>
      <c r="CE136" s="1078"/>
      <c r="CF136" s="1078"/>
      <c r="CG136" s="1078"/>
      <c r="CH136" s="1078"/>
      <c r="CI136" s="1078"/>
      <c r="CJ136" s="1078"/>
      <c r="CK136" s="1078"/>
      <c r="CL136" s="1078"/>
      <c r="CM136" s="1078"/>
      <c r="CN136" s="1078"/>
      <c r="CO136" s="1078"/>
      <c r="CP136" s="1078"/>
      <c r="CQ136" s="1078"/>
      <c r="CR136" s="1078"/>
      <c r="CS136" s="1078"/>
    </row>
    <row r="137" spans="1:97">
      <c r="I137" s="1040"/>
      <c r="J137" s="1040"/>
      <c r="S137" s="1052"/>
      <c r="V137" s="1053"/>
      <c r="W137" s="1053"/>
      <c r="X137" s="1053"/>
      <c r="Y137" s="1053"/>
      <c r="Z137" s="1053"/>
      <c r="AA137" s="1053"/>
      <c r="AB137" s="1053"/>
    </row>
    <row r="138" spans="1:97" ht="12.75" thickBot="1">
      <c r="B138" s="1063"/>
      <c r="C138" s="1063"/>
      <c r="D138" s="1063"/>
      <c r="E138" s="1063"/>
      <c r="F138" s="1063"/>
      <c r="G138" s="1063"/>
      <c r="I138" s="1040"/>
      <c r="J138" s="1040"/>
      <c r="M138" s="1082"/>
      <c r="N138" s="1082"/>
      <c r="O138" s="1082"/>
      <c r="P138" s="1082"/>
      <c r="Q138" s="1082"/>
      <c r="R138" s="1082"/>
      <c r="S138" s="1052"/>
      <c r="V138" s="1053"/>
      <c r="W138" s="1053"/>
      <c r="X138" s="1053"/>
      <c r="Y138" s="1053"/>
      <c r="Z138" s="1053"/>
      <c r="AA138" s="1053"/>
      <c r="AB138" s="1053"/>
    </row>
    <row r="139" spans="1:97">
      <c r="A139" s="1083"/>
      <c r="B139" s="1083"/>
      <c r="C139" s="1083"/>
      <c r="D139" s="1083"/>
      <c r="E139" s="1083"/>
      <c r="F139" s="1083"/>
      <c r="G139" s="1083"/>
      <c r="H139" s="1084"/>
      <c r="I139" s="1040"/>
      <c r="J139" s="1040"/>
      <c r="V139" s="1053"/>
      <c r="W139" s="1053"/>
      <c r="X139" s="1053"/>
      <c r="Y139" s="1053"/>
      <c r="Z139" s="1053"/>
      <c r="AA139" s="1053"/>
      <c r="AB139" s="1053"/>
    </row>
    <row r="140" spans="1:97" s="1086" customFormat="1">
      <c r="A140" s="1036" t="s">
        <v>25</v>
      </c>
      <c r="B140" s="1036" t="s">
        <v>1092</v>
      </c>
      <c r="C140" s="1036" t="s">
        <v>1093</v>
      </c>
      <c r="D140" s="1036" t="s">
        <v>1094</v>
      </c>
      <c r="E140" s="1036" t="s">
        <v>1095</v>
      </c>
      <c r="F140" s="1036" t="s">
        <v>1096</v>
      </c>
      <c r="G140" s="1036" t="s">
        <v>1097</v>
      </c>
      <c r="H140" s="1037" t="s">
        <v>1098</v>
      </c>
      <c r="I140" s="1085"/>
      <c r="J140" s="1085"/>
      <c r="K140" s="1032"/>
      <c r="L140" s="1039"/>
      <c r="M140" s="1039"/>
      <c r="N140" s="1039"/>
      <c r="O140" s="1039"/>
      <c r="P140" s="1039"/>
      <c r="Q140" s="1039"/>
      <c r="R140" s="1039"/>
      <c r="S140" s="1039"/>
      <c r="T140" s="1032"/>
      <c r="U140" s="1031"/>
      <c r="V140" s="1053"/>
      <c r="W140" s="1053"/>
      <c r="X140" s="1053"/>
      <c r="Y140" s="1053"/>
      <c r="Z140" s="1053"/>
      <c r="AA140" s="1053"/>
      <c r="AB140" s="1053"/>
      <c r="AC140" s="1032"/>
      <c r="AD140" s="1032"/>
      <c r="AE140" s="1032"/>
      <c r="AF140" s="1032"/>
      <c r="AG140" s="1032"/>
      <c r="AH140" s="1032"/>
      <c r="AI140" s="1032"/>
      <c r="AJ140" s="1032"/>
      <c r="AK140" s="1032"/>
      <c r="AL140" s="1032"/>
      <c r="AM140" s="1032"/>
      <c r="AN140" s="1032"/>
      <c r="AO140" s="1032"/>
      <c r="AP140" s="1032"/>
      <c r="AQ140" s="1032"/>
      <c r="AR140" s="1032"/>
      <c r="AS140" s="1032"/>
      <c r="AT140" s="1032"/>
      <c r="AU140" s="1032"/>
      <c r="AV140" s="1032"/>
      <c r="AW140" s="1032"/>
      <c r="AX140" s="1032"/>
      <c r="AY140" s="1032"/>
      <c r="AZ140" s="1032"/>
      <c r="BA140" s="1032"/>
      <c r="BB140" s="1032"/>
      <c r="BC140" s="1032"/>
      <c r="BD140" s="1032"/>
      <c r="BE140" s="1032"/>
      <c r="BF140" s="1032"/>
      <c r="BG140" s="1032"/>
      <c r="BH140" s="1032"/>
      <c r="BI140" s="1032"/>
      <c r="BJ140" s="1032"/>
      <c r="BK140" s="1032"/>
      <c r="BL140" s="1032"/>
      <c r="BM140" s="1032"/>
      <c r="BN140" s="1032"/>
      <c r="BO140" s="1032"/>
      <c r="BP140" s="1032"/>
      <c r="BQ140" s="1032"/>
      <c r="BR140" s="1032"/>
      <c r="BS140" s="1032"/>
      <c r="BT140" s="1032"/>
      <c r="BU140" s="1032"/>
      <c r="BV140" s="1032"/>
      <c r="BW140" s="1032"/>
      <c r="BX140" s="1032"/>
      <c r="BY140" s="1032"/>
      <c r="BZ140" s="1032"/>
      <c r="CA140" s="1032"/>
      <c r="CB140" s="1032"/>
      <c r="CC140" s="1032"/>
      <c r="CD140" s="1032"/>
      <c r="CE140" s="1032"/>
      <c r="CF140" s="1032"/>
      <c r="CG140" s="1032"/>
      <c r="CH140" s="1032"/>
      <c r="CI140" s="1032"/>
      <c r="CJ140" s="1032"/>
      <c r="CK140" s="1032"/>
      <c r="CL140" s="1032"/>
      <c r="CM140" s="1032"/>
      <c r="CN140" s="1032"/>
      <c r="CO140" s="1032"/>
      <c r="CP140" s="1032"/>
      <c r="CQ140" s="1032"/>
      <c r="CR140" s="1032"/>
      <c r="CS140" s="1032"/>
    </row>
    <row r="141" spans="1:97" s="1086" customFormat="1" ht="8.25" customHeight="1">
      <c r="A141" s="1039"/>
      <c r="B141" s="1039"/>
      <c r="C141" s="1039"/>
      <c r="D141" s="1039"/>
      <c r="E141" s="1039"/>
      <c r="F141" s="1039"/>
      <c r="G141" s="1039"/>
      <c r="H141" s="1087"/>
      <c r="I141" s="1085"/>
      <c r="J141" s="1085"/>
      <c r="K141" s="1032"/>
      <c r="L141" s="1039"/>
      <c r="M141" s="1039"/>
      <c r="N141" s="1039"/>
      <c r="O141" s="1039"/>
      <c r="P141" s="1039"/>
      <c r="Q141" s="1039"/>
      <c r="R141" s="1039"/>
      <c r="S141" s="1039"/>
      <c r="T141" s="1032"/>
      <c r="U141" s="1031"/>
      <c r="V141" s="1053"/>
      <c r="W141" s="1053"/>
      <c r="X141" s="1053"/>
      <c r="Y141" s="1053"/>
      <c r="Z141" s="1053"/>
      <c r="AA141" s="1053"/>
      <c r="AB141" s="1053"/>
      <c r="AC141" s="1032"/>
      <c r="AD141" s="1032"/>
      <c r="AE141" s="1032"/>
      <c r="AF141" s="1032"/>
      <c r="AG141" s="1032"/>
      <c r="AH141" s="1032"/>
      <c r="AI141" s="1032"/>
      <c r="AJ141" s="1032"/>
      <c r="AK141" s="1032"/>
      <c r="AL141" s="1032"/>
      <c r="AM141" s="1032"/>
      <c r="AN141" s="1032"/>
      <c r="AO141" s="1032"/>
      <c r="AP141" s="1032"/>
      <c r="AQ141" s="1032"/>
      <c r="AR141" s="1032"/>
      <c r="AS141" s="1032"/>
      <c r="AT141" s="1032"/>
      <c r="AU141" s="1032"/>
      <c r="AV141" s="1032"/>
      <c r="AW141" s="1032"/>
      <c r="AX141" s="1032"/>
      <c r="AY141" s="1032"/>
      <c r="AZ141" s="1032"/>
      <c r="BA141" s="1032"/>
      <c r="BB141" s="1032"/>
      <c r="BC141" s="1032"/>
      <c r="BD141" s="1032"/>
      <c r="BE141" s="1032"/>
      <c r="BF141" s="1032"/>
      <c r="BG141" s="1032"/>
      <c r="BH141" s="1032"/>
      <c r="BI141" s="1032"/>
      <c r="BJ141" s="1032"/>
      <c r="BK141" s="1032"/>
      <c r="BL141" s="1032"/>
      <c r="BM141" s="1032"/>
      <c r="BN141" s="1032"/>
      <c r="BO141" s="1032"/>
      <c r="BP141" s="1032"/>
      <c r="BQ141" s="1032"/>
      <c r="BR141" s="1032"/>
      <c r="BS141" s="1032"/>
      <c r="BT141" s="1032"/>
      <c r="BU141" s="1032"/>
      <c r="BV141" s="1032"/>
      <c r="BW141" s="1032"/>
      <c r="BX141" s="1032"/>
      <c r="BY141" s="1032"/>
      <c r="BZ141" s="1032"/>
      <c r="CA141" s="1032"/>
      <c r="CB141" s="1032"/>
      <c r="CC141" s="1032"/>
      <c r="CD141" s="1032"/>
      <c r="CE141" s="1032"/>
      <c r="CF141" s="1032"/>
      <c r="CG141" s="1032"/>
      <c r="CH141" s="1032"/>
      <c r="CI141" s="1032"/>
      <c r="CJ141" s="1032"/>
      <c r="CK141" s="1032"/>
      <c r="CL141" s="1032"/>
      <c r="CM141" s="1032"/>
      <c r="CN141" s="1032"/>
      <c r="CO141" s="1032"/>
      <c r="CP141" s="1032"/>
      <c r="CQ141" s="1032"/>
      <c r="CR141" s="1032"/>
      <c r="CS141" s="1032"/>
    </row>
    <row r="142" spans="1:97" s="1040" customFormat="1" ht="12" customHeight="1">
      <c r="A142" s="1040" t="s">
        <v>196</v>
      </c>
      <c r="B142" s="1041">
        <v>16084330526</v>
      </c>
      <c r="C142" s="1041">
        <v>16084330526</v>
      </c>
      <c r="D142" s="1041">
        <v>22700651642</v>
      </c>
      <c r="E142" s="1072">
        <v>38784982168</v>
      </c>
      <c r="F142" s="1072">
        <v>38784982168</v>
      </c>
      <c r="G142" s="1041">
        <v>438270298.49839997</v>
      </c>
      <c r="H142" s="1043">
        <v>2018</v>
      </c>
      <c r="I142" s="1044"/>
      <c r="J142" s="1044"/>
      <c r="K142" s="1045"/>
      <c r="L142" s="1045"/>
      <c r="M142" s="1046"/>
      <c r="N142" s="1046"/>
      <c r="O142" s="1046"/>
      <c r="P142" s="1046"/>
      <c r="Q142" s="1046"/>
      <c r="R142" s="1046"/>
      <c r="S142" s="1047"/>
      <c r="T142" s="1045"/>
      <c r="U142" s="1045"/>
      <c r="V142" s="1048"/>
      <c r="W142" s="1048"/>
      <c r="X142" s="1048"/>
      <c r="Y142" s="1048"/>
      <c r="Z142" s="1048"/>
      <c r="AA142" s="1048"/>
      <c r="AB142" s="1048"/>
      <c r="AC142" s="1045"/>
      <c r="AD142" s="1045"/>
      <c r="AE142" s="1045"/>
      <c r="AF142" s="1045"/>
      <c r="AG142" s="1045"/>
      <c r="AH142" s="1045"/>
      <c r="AI142" s="1045"/>
      <c r="AJ142" s="1045"/>
      <c r="AK142" s="1045"/>
      <c r="AL142" s="1045"/>
      <c r="AM142" s="1045"/>
      <c r="AN142" s="1045"/>
      <c r="AO142" s="1045"/>
      <c r="AP142" s="1045"/>
      <c r="AQ142" s="1045"/>
      <c r="AR142" s="1045"/>
      <c r="AS142" s="1045"/>
      <c r="AT142" s="1045"/>
      <c r="AU142" s="1045"/>
      <c r="AV142" s="1045"/>
      <c r="AW142" s="1045"/>
      <c r="AX142" s="1045"/>
      <c r="AY142" s="1045"/>
      <c r="AZ142" s="1045"/>
      <c r="BA142" s="1045"/>
      <c r="BB142" s="1045"/>
      <c r="BC142" s="1045"/>
      <c r="BD142" s="1045"/>
      <c r="BE142" s="1045"/>
      <c r="BF142" s="1045"/>
      <c r="BG142" s="1045"/>
      <c r="BH142" s="1045"/>
      <c r="BI142" s="1045"/>
      <c r="BJ142" s="1045"/>
      <c r="BK142" s="1045"/>
      <c r="BL142" s="1045"/>
      <c r="BM142" s="1045"/>
      <c r="BN142" s="1045"/>
      <c r="BO142" s="1045"/>
      <c r="BP142" s="1045"/>
      <c r="BQ142" s="1045"/>
      <c r="BR142" s="1045"/>
      <c r="BS142" s="1045"/>
      <c r="BT142" s="1045"/>
      <c r="BU142" s="1045"/>
      <c r="BV142" s="1045"/>
      <c r="BW142" s="1045"/>
      <c r="BX142" s="1045"/>
      <c r="BY142" s="1045"/>
      <c r="BZ142" s="1045"/>
      <c r="CA142" s="1045"/>
      <c r="CB142" s="1045"/>
      <c r="CC142" s="1045"/>
      <c r="CD142" s="1045"/>
      <c r="CE142" s="1045"/>
      <c r="CF142" s="1045"/>
      <c r="CG142" s="1045"/>
      <c r="CH142" s="1045"/>
      <c r="CI142" s="1045"/>
      <c r="CJ142" s="1045"/>
      <c r="CK142" s="1045"/>
      <c r="CL142" s="1045"/>
      <c r="CM142" s="1045"/>
      <c r="CN142" s="1045"/>
      <c r="CO142" s="1045"/>
      <c r="CP142" s="1045"/>
      <c r="CQ142" s="1045"/>
      <c r="CR142" s="1045"/>
      <c r="CS142" s="1045"/>
    </row>
    <row r="143" spans="1:97" ht="11.25" customHeight="1">
      <c r="A143" s="281" t="s">
        <v>198</v>
      </c>
      <c r="B143" s="1049">
        <v>293661070</v>
      </c>
      <c r="C143" s="1049">
        <v>293661070</v>
      </c>
      <c r="D143" s="1049">
        <v>865688600</v>
      </c>
      <c r="E143" s="1062">
        <v>1159349670</v>
      </c>
      <c r="F143" s="1062">
        <v>1159349670</v>
      </c>
      <c r="G143" s="1049">
        <v>13564391.138999999</v>
      </c>
      <c r="H143" s="1043">
        <v>2018</v>
      </c>
      <c r="I143" s="1044"/>
      <c r="J143" s="1044"/>
      <c r="M143" s="1051"/>
      <c r="N143" s="1051"/>
      <c r="O143" s="1051"/>
      <c r="P143" s="1051"/>
      <c r="Q143" s="1051"/>
      <c r="R143" s="1051"/>
      <c r="S143" s="1052"/>
      <c r="V143" s="1053"/>
      <c r="W143" s="1053"/>
      <c r="X143" s="1053"/>
      <c r="Y143" s="1053"/>
      <c r="Z143" s="1053"/>
      <c r="AA143" s="1053"/>
      <c r="AB143" s="1053"/>
    </row>
    <row r="144" spans="1:97" s="1040" customFormat="1" ht="12" customHeight="1">
      <c r="A144" s="1040" t="s">
        <v>200</v>
      </c>
      <c r="B144" s="1054">
        <v>70847160</v>
      </c>
      <c r="C144" s="1054">
        <v>70668260</v>
      </c>
      <c r="D144" s="1054">
        <v>257134720</v>
      </c>
      <c r="E144" s="1068">
        <v>327981880</v>
      </c>
      <c r="F144" s="1068">
        <v>327802980</v>
      </c>
      <c r="G144" s="1054">
        <v>3966416.0579999997</v>
      </c>
      <c r="H144" s="1030" t="s">
        <v>1162</v>
      </c>
      <c r="I144" s="1044"/>
      <c r="J144" s="1044"/>
      <c r="K144" s="1045"/>
      <c r="L144" s="1045"/>
      <c r="M144" s="1056"/>
      <c r="N144" s="1056"/>
      <c r="O144" s="1056"/>
      <c r="P144" s="1056"/>
      <c r="Q144" s="1056"/>
      <c r="R144" s="1056"/>
      <c r="S144" s="1047"/>
      <c r="T144" s="1045"/>
      <c r="U144" s="1045"/>
      <c r="V144" s="1048"/>
      <c r="W144" s="1048"/>
      <c r="X144" s="1048"/>
      <c r="Y144" s="1048"/>
      <c r="Z144" s="1048"/>
      <c r="AA144" s="1048"/>
      <c r="AB144" s="1048"/>
      <c r="AC144" s="1045"/>
      <c r="AD144" s="1045"/>
      <c r="AE144" s="1045"/>
      <c r="AF144" s="1045"/>
      <c r="AG144" s="1045"/>
      <c r="AH144" s="1045"/>
      <c r="AI144" s="1045"/>
      <c r="AJ144" s="1045"/>
      <c r="AK144" s="1045"/>
      <c r="AL144" s="1045"/>
      <c r="AM144" s="1045"/>
      <c r="AN144" s="1045"/>
      <c r="AO144" s="1045"/>
      <c r="AP144" s="1045"/>
      <c r="AQ144" s="1045"/>
      <c r="AR144" s="1045"/>
      <c r="AS144" s="1045"/>
      <c r="AT144" s="1045"/>
      <c r="AU144" s="1045"/>
      <c r="AV144" s="1045"/>
      <c r="AW144" s="1045"/>
      <c r="AX144" s="1045"/>
      <c r="AY144" s="1045"/>
      <c r="AZ144" s="1045"/>
      <c r="BA144" s="1045"/>
      <c r="BB144" s="1045"/>
      <c r="BC144" s="1045"/>
      <c r="BD144" s="1045"/>
      <c r="BE144" s="1045"/>
      <c r="BF144" s="1045"/>
      <c r="BG144" s="1045"/>
      <c r="BH144" s="1045"/>
      <c r="BI144" s="1045"/>
      <c r="BJ144" s="1045"/>
      <c r="BK144" s="1045"/>
      <c r="BL144" s="1045"/>
      <c r="BM144" s="1045"/>
      <c r="BN144" s="1045"/>
      <c r="BO144" s="1045"/>
      <c r="BP144" s="1045"/>
      <c r="BQ144" s="1045"/>
      <c r="BR144" s="1045"/>
      <c r="BS144" s="1045"/>
      <c r="BT144" s="1045"/>
      <c r="BU144" s="1045"/>
      <c r="BV144" s="1045"/>
      <c r="BW144" s="1045"/>
      <c r="BX144" s="1045"/>
      <c r="BY144" s="1045"/>
      <c r="BZ144" s="1045"/>
      <c r="CA144" s="1045"/>
      <c r="CB144" s="1045"/>
      <c r="CC144" s="1045"/>
      <c r="CD144" s="1045"/>
      <c r="CE144" s="1045"/>
      <c r="CF144" s="1045"/>
      <c r="CG144" s="1045"/>
      <c r="CH144" s="1045"/>
      <c r="CI144" s="1045"/>
      <c r="CJ144" s="1045"/>
      <c r="CK144" s="1045"/>
      <c r="CL144" s="1045"/>
      <c r="CM144" s="1045"/>
      <c r="CN144" s="1045"/>
      <c r="CO144" s="1045"/>
      <c r="CP144" s="1045"/>
      <c r="CQ144" s="1045"/>
      <c r="CR144" s="1045"/>
      <c r="CS144" s="1045"/>
    </row>
    <row r="145" spans="1:97" ht="12" customHeight="1">
      <c r="A145" s="281" t="s">
        <v>202</v>
      </c>
      <c r="B145" s="1049">
        <v>2125220600</v>
      </c>
      <c r="C145" s="1049">
        <v>2125220600</v>
      </c>
      <c r="D145" s="1049">
        <v>4934919100</v>
      </c>
      <c r="E145" s="1062">
        <v>7060139700</v>
      </c>
      <c r="F145" s="1062">
        <v>7060139700</v>
      </c>
      <c r="G145" s="1049">
        <v>67071327.149999999</v>
      </c>
      <c r="H145" s="1043">
        <v>2018</v>
      </c>
      <c r="I145" s="1044"/>
      <c r="J145" s="1044"/>
      <c r="M145" s="1051"/>
      <c r="N145" s="1051"/>
      <c r="O145" s="1051"/>
      <c r="P145" s="1051"/>
      <c r="Q145" s="1051"/>
      <c r="R145" s="1051"/>
      <c r="S145" s="1052"/>
      <c r="V145" s="1053"/>
      <c r="W145" s="1053"/>
      <c r="X145" s="1053"/>
      <c r="Y145" s="1053"/>
      <c r="Z145" s="1053"/>
      <c r="AA145" s="1053"/>
      <c r="AB145" s="1053"/>
    </row>
    <row r="146" spans="1:97" s="1040" customFormat="1" ht="12" customHeight="1">
      <c r="A146" s="1040" t="s">
        <v>147</v>
      </c>
      <c r="B146" s="1054">
        <v>9335742700</v>
      </c>
      <c r="C146" s="1054">
        <v>9145600700</v>
      </c>
      <c r="D146" s="1054">
        <v>17494266000</v>
      </c>
      <c r="E146" s="1068">
        <v>26830008700</v>
      </c>
      <c r="F146" s="1068">
        <v>26639866700</v>
      </c>
      <c r="G146" s="1054">
        <v>279718600.35000002</v>
      </c>
      <c r="H146" s="1030" t="s">
        <v>1162</v>
      </c>
      <c r="I146" s="1044"/>
      <c r="J146" s="1044"/>
      <c r="K146" s="1045"/>
      <c r="L146" s="1045"/>
      <c r="M146" s="1056"/>
      <c r="N146" s="1056"/>
      <c r="O146" s="1056"/>
      <c r="P146" s="1056"/>
      <c r="Q146" s="1056"/>
      <c r="R146" s="1056"/>
      <c r="S146" s="1047"/>
      <c r="T146" s="1045"/>
      <c r="U146" s="1045"/>
      <c r="V146" s="1048"/>
      <c r="W146" s="1048"/>
      <c r="X146" s="1048"/>
      <c r="Y146" s="1048"/>
      <c r="Z146" s="1048"/>
      <c r="AA146" s="1048"/>
      <c r="AB146" s="1048"/>
      <c r="AC146" s="1045"/>
      <c r="AD146" s="1045"/>
      <c r="AE146" s="1045"/>
      <c r="AF146" s="1045"/>
      <c r="AG146" s="1045"/>
      <c r="AH146" s="1045"/>
      <c r="AI146" s="1045"/>
      <c r="AJ146" s="1045"/>
      <c r="AK146" s="1045"/>
      <c r="AL146" s="1045"/>
      <c r="AM146" s="1045"/>
      <c r="AN146" s="1045"/>
      <c r="AO146" s="1045"/>
      <c r="AP146" s="1045"/>
      <c r="AQ146" s="1045"/>
      <c r="AR146" s="1045"/>
      <c r="AS146" s="1045"/>
      <c r="AT146" s="1045"/>
      <c r="AU146" s="1045"/>
      <c r="AV146" s="1045"/>
      <c r="AW146" s="1045"/>
      <c r="AX146" s="1045"/>
      <c r="AY146" s="1045"/>
      <c r="AZ146" s="1045"/>
      <c r="BA146" s="1045"/>
      <c r="BB146" s="1045"/>
      <c r="BC146" s="1045"/>
      <c r="BD146" s="1045"/>
      <c r="BE146" s="1045"/>
      <c r="BF146" s="1045"/>
      <c r="BG146" s="1045"/>
      <c r="BH146" s="1045"/>
      <c r="BI146" s="1045"/>
      <c r="BJ146" s="1045"/>
      <c r="BK146" s="1045"/>
      <c r="BL146" s="1045"/>
      <c r="BM146" s="1045"/>
      <c r="BN146" s="1045"/>
      <c r="BO146" s="1045"/>
      <c r="BP146" s="1045"/>
      <c r="BQ146" s="1045"/>
      <c r="BR146" s="1045"/>
      <c r="BS146" s="1045"/>
      <c r="BT146" s="1045"/>
      <c r="BU146" s="1045"/>
      <c r="BV146" s="1045"/>
      <c r="BW146" s="1045"/>
      <c r="BX146" s="1045"/>
      <c r="BY146" s="1045"/>
      <c r="BZ146" s="1045"/>
      <c r="CA146" s="1045"/>
      <c r="CB146" s="1045"/>
      <c r="CC146" s="1045"/>
      <c r="CD146" s="1045"/>
      <c r="CE146" s="1045"/>
      <c r="CF146" s="1045"/>
      <c r="CG146" s="1045"/>
      <c r="CH146" s="1045"/>
      <c r="CI146" s="1045"/>
      <c r="CJ146" s="1045"/>
      <c r="CK146" s="1045"/>
      <c r="CL146" s="1045"/>
      <c r="CM146" s="1045"/>
      <c r="CN146" s="1045"/>
      <c r="CO146" s="1045"/>
      <c r="CP146" s="1045"/>
      <c r="CQ146" s="1045"/>
      <c r="CR146" s="1045"/>
      <c r="CS146" s="1045"/>
    </row>
    <row r="147" spans="1:97" ht="9" customHeight="1">
      <c r="B147" s="1049"/>
      <c r="C147" s="1049"/>
      <c r="D147" s="1049"/>
      <c r="E147" s="1062"/>
      <c r="F147" s="1062"/>
      <c r="G147" s="1049"/>
      <c r="I147" s="1040"/>
      <c r="J147" s="1040"/>
      <c r="M147" s="1051"/>
      <c r="N147" s="1051"/>
      <c r="O147" s="1051"/>
      <c r="P147" s="1051"/>
      <c r="Q147" s="1051"/>
      <c r="R147" s="1051"/>
      <c r="S147" s="1052"/>
      <c r="V147" s="1053"/>
      <c r="W147" s="1053"/>
      <c r="X147" s="1053"/>
      <c r="Y147" s="1053"/>
      <c r="Z147" s="1053"/>
      <c r="AA147" s="1053"/>
      <c r="AB147" s="1053"/>
    </row>
    <row r="148" spans="1:97" ht="12" customHeight="1">
      <c r="A148" s="281" t="s">
        <v>1185</v>
      </c>
      <c r="B148" s="1049">
        <v>555544900</v>
      </c>
      <c r="C148" s="1049">
        <v>555544900</v>
      </c>
      <c r="D148" s="1049">
        <v>1081158900</v>
      </c>
      <c r="E148" s="1062">
        <v>1636703800</v>
      </c>
      <c r="F148" s="1062">
        <v>1636703800</v>
      </c>
      <c r="G148" s="1049">
        <v>19640445.599999998</v>
      </c>
      <c r="H148" s="1043">
        <v>2017</v>
      </c>
      <c r="I148" s="1044"/>
      <c r="J148" s="1044"/>
      <c r="M148" s="1051"/>
      <c r="N148" s="1051"/>
      <c r="O148" s="1051"/>
      <c r="P148" s="1051"/>
      <c r="Q148" s="1051"/>
      <c r="R148" s="1051"/>
      <c r="S148" s="1052"/>
      <c r="V148" s="1053"/>
      <c r="W148" s="1053"/>
      <c r="X148" s="1053"/>
      <c r="Y148" s="1053"/>
      <c r="Z148" s="1053"/>
      <c r="AA148" s="1053"/>
      <c r="AB148" s="1053"/>
    </row>
    <row r="149" spans="1:97" ht="12" customHeight="1">
      <c r="A149" s="281" t="s">
        <v>151</v>
      </c>
      <c r="B149" s="1049">
        <v>57385000</v>
      </c>
      <c r="C149" s="1049">
        <v>57385000</v>
      </c>
      <c r="D149" s="1049">
        <v>229519100</v>
      </c>
      <c r="E149" s="1062">
        <v>286904100</v>
      </c>
      <c r="F149" s="1062">
        <v>286904100</v>
      </c>
      <c r="G149" s="1049">
        <v>2295232.8000000003</v>
      </c>
      <c r="H149" s="1030" t="s">
        <v>1162</v>
      </c>
      <c r="I149" s="1044"/>
      <c r="J149" s="1044"/>
      <c r="M149" s="1051"/>
      <c r="N149" s="1051"/>
      <c r="O149" s="1051"/>
      <c r="P149" s="1051"/>
      <c r="Q149" s="1051"/>
      <c r="R149" s="1051"/>
      <c r="S149" s="1052"/>
      <c r="V149" s="1053"/>
      <c r="W149" s="1053"/>
      <c r="X149" s="1053"/>
      <c r="Y149" s="1053"/>
      <c r="Z149" s="1053"/>
      <c r="AA149" s="1053"/>
      <c r="AB149" s="1053"/>
    </row>
    <row r="150" spans="1:97" ht="12" customHeight="1">
      <c r="A150" s="281" t="s">
        <v>153</v>
      </c>
      <c r="B150" s="1049">
        <v>313389900</v>
      </c>
      <c r="C150" s="1049">
        <v>312175300</v>
      </c>
      <c r="D150" s="1049">
        <v>1949253200</v>
      </c>
      <c r="E150" s="1062">
        <v>2262643100</v>
      </c>
      <c r="F150" s="1062">
        <v>2261428500</v>
      </c>
      <c r="G150" s="1049">
        <v>18091428</v>
      </c>
      <c r="H150" s="1030" t="s">
        <v>1162</v>
      </c>
      <c r="I150" s="1044"/>
      <c r="J150" s="1044"/>
      <c r="M150" s="1051"/>
      <c r="N150" s="1051"/>
      <c r="O150" s="1051"/>
      <c r="P150" s="1051"/>
      <c r="Q150" s="1051"/>
      <c r="R150" s="1051"/>
      <c r="S150" s="1052"/>
      <c r="V150" s="1053"/>
      <c r="W150" s="1053"/>
      <c r="X150" s="1053"/>
      <c r="Y150" s="1053"/>
      <c r="Z150" s="1053"/>
      <c r="AA150" s="1053"/>
      <c r="AB150" s="1053"/>
    </row>
    <row r="151" spans="1:97" ht="12" customHeight="1">
      <c r="A151" s="281" t="s">
        <v>155</v>
      </c>
      <c r="B151" s="1049">
        <v>64226500</v>
      </c>
      <c r="C151" s="1049">
        <v>64226500</v>
      </c>
      <c r="D151" s="1049">
        <v>282751100</v>
      </c>
      <c r="E151" s="1062">
        <v>346977600</v>
      </c>
      <c r="F151" s="1062">
        <v>346977600</v>
      </c>
      <c r="G151" s="1049">
        <v>3122798.4</v>
      </c>
      <c r="H151" s="1043">
        <v>2018</v>
      </c>
      <c r="I151" s="1044"/>
      <c r="J151" s="1044"/>
      <c r="M151" s="1051"/>
      <c r="N151" s="1051"/>
      <c r="O151" s="1051"/>
      <c r="P151" s="1051"/>
      <c r="Q151" s="1051"/>
      <c r="R151" s="1051"/>
      <c r="S151" s="1052"/>
      <c r="V151" s="1053"/>
      <c r="W151" s="1053"/>
      <c r="X151" s="1053"/>
      <c r="Y151" s="1053"/>
      <c r="Z151" s="1053"/>
      <c r="AA151" s="1053"/>
      <c r="AB151" s="1053"/>
    </row>
    <row r="152" spans="1:97" ht="12" customHeight="1">
      <c r="A152" s="281" t="s">
        <v>133</v>
      </c>
      <c r="B152" s="1049">
        <v>2374098400</v>
      </c>
      <c r="C152" s="1049">
        <v>2374098400</v>
      </c>
      <c r="D152" s="1049">
        <v>3717910600</v>
      </c>
      <c r="E152" s="1062">
        <v>6092009000</v>
      </c>
      <c r="F152" s="1062">
        <v>6092009000</v>
      </c>
      <c r="G152" s="1049">
        <v>64575295.400000006</v>
      </c>
      <c r="H152" s="1043">
        <v>2018</v>
      </c>
      <c r="I152" s="1044"/>
      <c r="J152" s="1044"/>
      <c r="M152" s="1051"/>
      <c r="N152" s="1051"/>
      <c r="O152" s="1051"/>
      <c r="P152" s="1051"/>
      <c r="Q152" s="1051"/>
      <c r="R152" s="1051"/>
      <c r="S152" s="1052"/>
      <c r="V152" s="1053"/>
      <c r="W152" s="1053"/>
      <c r="X152" s="1053"/>
      <c r="Y152" s="1053"/>
      <c r="Z152" s="1053"/>
      <c r="AA152" s="1053"/>
      <c r="AB152" s="1053"/>
    </row>
    <row r="153" spans="1:97" ht="9" customHeight="1">
      <c r="B153" s="1049"/>
      <c r="C153" s="1049"/>
      <c r="D153" s="1049"/>
      <c r="E153" s="1062"/>
      <c r="F153" s="1062"/>
      <c r="G153" s="1049"/>
      <c r="I153" s="1040"/>
      <c r="J153" s="1040"/>
      <c r="M153" s="1051"/>
      <c r="N153" s="1051"/>
      <c r="O153" s="1051"/>
      <c r="P153" s="1051"/>
      <c r="Q153" s="1051"/>
      <c r="R153" s="1051"/>
      <c r="S153" s="1052"/>
      <c r="V153" s="1053"/>
      <c r="W153" s="1053"/>
      <c r="X153" s="1053"/>
      <c r="Y153" s="1053"/>
      <c r="Z153" s="1053"/>
      <c r="AA153" s="1053"/>
      <c r="AB153" s="1053"/>
    </row>
    <row r="154" spans="1:97" ht="12" customHeight="1">
      <c r="A154" s="281" t="s">
        <v>1184</v>
      </c>
      <c r="B154" s="1049">
        <v>1985851500</v>
      </c>
      <c r="C154" s="1049">
        <v>1985851500</v>
      </c>
      <c r="D154" s="1049">
        <v>2158668300</v>
      </c>
      <c r="E154" s="1062">
        <v>4144519800</v>
      </c>
      <c r="F154" s="1062">
        <v>4144519800</v>
      </c>
      <c r="G154" s="1049">
        <v>55329339.329999998</v>
      </c>
      <c r="H154" s="1043">
        <v>2017</v>
      </c>
      <c r="I154" s="1044"/>
      <c r="J154" s="1044"/>
      <c r="M154" s="1051"/>
      <c r="N154" s="1051"/>
      <c r="O154" s="1051"/>
      <c r="P154" s="1051"/>
      <c r="Q154" s="1051"/>
      <c r="R154" s="1051"/>
      <c r="S154" s="1052"/>
      <c r="V154" s="1053"/>
      <c r="W154" s="1053"/>
      <c r="X154" s="1053"/>
      <c r="Y154" s="1053"/>
      <c r="Z154" s="1053"/>
      <c r="AA154" s="1053"/>
      <c r="AB154" s="1053"/>
    </row>
    <row r="155" spans="1:97" ht="12" customHeight="1">
      <c r="A155" s="281" t="s">
        <v>26</v>
      </c>
      <c r="B155" s="1049">
        <v>153767900</v>
      </c>
      <c r="C155" s="1049">
        <v>148875605</v>
      </c>
      <c r="D155" s="1049">
        <v>416929540</v>
      </c>
      <c r="E155" s="1062">
        <v>570697440</v>
      </c>
      <c r="F155" s="1062">
        <v>565805145</v>
      </c>
      <c r="G155" s="1049">
        <v>5653637.6500000004</v>
      </c>
      <c r="H155" s="1030" t="s">
        <v>1162</v>
      </c>
      <c r="I155" s="1044"/>
      <c r="J155" s="1044"/>
      <c r="M155" s="1051"/>
      <c r="N155" s="1051"/>
      <c r="O155" s="1051"/>
      <c r="P155" s="1051"/>
      <c r="Q155" s="1051"/>
      <c r="R155" s="1051"/>
      <c r="S155" s="1052"/>
      <c r="V155" s="1053"/>
      <c r="W155" s="1053"/>
      <c r="X155" s="1053"/>
      <c r="Y155" s="1053"/>
      <c r="Z155" s="1053"/>
      <c r="AA155" s="1053"/>
      <c r="AB155" s="1053"/>
    </row>
    <row r="156" spans="1:97" ht="12" customHeight="1">
      <c r="A156" s="281" t="s">
        <v>160</v>
      </c>
      <c r="B156" s="1049">
        <v>1501349100</v>
      </c>
      <c r="C156" s="1049">
        <v>1471251400</v>
      </c>
      <c r="D156" s="1049">
        <v>2531659700</v>
      </c>
      <c r="E156" s="1062">
        <v>4033008800</v>
      </c>
      <c r="F156" s="1062">
        <v>4002911100</v>
      </c>
      <c r="G156" s="1049">
        <v>32023288.800000001</v>
      </c>
      <c r="H156" s="1030" t="s">
        <v>1162</v>
      </c>
      <c r="I156" s="1044"/>
      <c r="J156" s="1044"/>
      <c r="M156" s="1051"/>
      <c r="N156" s="1051"/>
      <c r="O156" s="1051"/>
      <c r="P156" s="1051"/>
      <c r="Q156" s="1051"/>
      <c r="R156" s="1051"/>
      <c r="S156" s="1052"/>
      <c r="V156" s="1053"/>
      <c r="W156" s="1053"/>
      <c r="X156" s="1053"/>
      <c r="Y156" s="1053"/>
      <c r="Z156" s="1053"/>
      <c r="AA156" s="1053"/>
      <c r="AB156" s="1053"/>
    </row>
    <row r="157" spans="1:97" s="1040" customFormat="1" ht="12" customHeight="1">
      <c r="A157" s="1040" t="s">
        <v>162</v>
      </c>
      <c r="B157" s="1054">
        <v>88522200</v>
      </c>
      <c r="C157" s="1054">
        <v>88522200</v>
      </c>
      <c r="D157" s="1054">
        <v>357186050</v>
      </c>
      <c r="E157" s="1068">
        <v>445708250</v>
      </c>
      <c r="F157" s="1068">
        <v>445708250</v>
      </c>
      <c r="G157" s="1054">
        <v>3565666</v>
      </c>
      <c r="H157" s="1043">
        <v>2018</v>
      </c>
      <c r="I157" s="1044"/>
      <c r="J157" s="1044"/>
      <c r="K157" s="1045"/>
      <c r="L157" s="1045"/>
      <c r="M157" s="1056"/>
      <c r="N157" s="1056"/>
      <c r="O157" s="1056"/>
      <c r="P157" s="1056"/>
      <c r="Q157" s="1056"/>
      <c r="R157" s="1056"/>
      <c r="S157" s="1047"/>
      <c r="T157" s="1045"/>
      <c r="U157" s="1045"/>
      <c r="V157" s="1048"/>
      <c r="W157" s="1048"/>
      <c r="X157" s="1048"/>
      <c r="Y157" s="1048"/>
      <c r="Z157" s="1048"/>
      <c r="AA157" s="1048"/>
      <c r="AB157" s="1048"/>
      <c r="AC157" s="1045"/>
      <c r="AD157" s="1045"/>
      <c r="AE157" s="1045"/>
      <c r="AF157" s="1045"/>
      <c r="AG157" s="1045"/>
      <c r="AH157" s="1045"/>
      <c r="AI157" s="1045"/>
      <c r="AJ157" s="1045"/>
      <c r="AK157" s="1045"/>
      <c r="AL157" s="1045"/>
      <c r="AM157" s="1045"/>
      <c r="AN157" s="1045"/>
      <c r="AO157" s="1045"/>
      <c r="AP157" s="1045"/>
      <c r="AQ157" s="1045"/>
      <c r="AR157" s="1045"/>
      <c r="AS157" s="1045"/>
      <c r="AT157" s="1045"/>
      <c r="AU157" s="1045"/>
      <c r="AV157" s="1045"/>
      <c r="AW157" s="1045"/>
      <c r="AX157" s="1045"/>
      <c r="AY157" s="1045"/>
      <c r="AZ157" s="1045"/>
      <c r="BA157" s="1045"/>
      <c r="BB157" s="1045"/>
      <c r="BC157" s="1045"/>
      <c r="BD157" s="1045"/>
      <c r="BE157" s="1045"/>
      <c r="BF157" s="1045"/>
      <c r="BG157" s="1045"/>
      <c r="BH157" s="1045"/>
      <c r="BI157" s="1045"/>
      <c r="BJ157" s="1045"/>
      <c r="BK157" s="1045"/>
      <c r="BL157" s="1045"/>
      <c r="BM157" s="1045"/>
      <c r="BN157" s="1045"/>
      <c r="BO157" s="1045"/>
      <c r="BP157" s="1045"/>
      <c r="BQ157" s="1045"/>
      <c r="BR157" s="1045"/>
      <c r="BS157" s="1045"/>
      <c r="BT157" s="1045"/>
      <c r="BU157" s="1045"/>
      <c r="BV157" s="1045"/>
      <c r="BW157" s="1045"/>
      <c r="BX157" s="1045"/>
      <c r="BY157" s="1045"/>
      <c r="BZ157" s="1045"/>
      <c r="CA157" s="1045"/>
      <c r="CB157" s="1045"/>
      <c r="CC157" s="1045"/>
      <c r="CD157" s="1045"/>
      <c r="CE157" s="1045"/>
      <c r="CF157" s="1045"/>
      <c r="CG157" s="1045"/>
      <c r="CH157" s="1045"/>
      <c r="CI157" s="1045"/>
      <c r="CJ157" s="1045"/>
      <c r="CK157" s="1045"/>
      <c r="CL157" s="1045"/>
      <c r="CM157" s="1045"/>
      <c r="CN157" s="1045"/>
      <c r="CO157" s="1045"/>
      <c r="CP157" s="1045"/>
      <c r="CQ157" s="1045"/>
      <c r="CR157" s="1045"/>
      <c r="CS157" s="1045"/>
    </row>
    <row r="158" spans="1:97" ht="12" customHeight="1">
      <c r="A158" s="281" t="s">
        <v>164</v>
      </c>
      <c r="B158" s="1049">
        <v>3343234000</v>
      </c>
      <c r="C158" s="1049">
        <v>3327904300</v>
      </c>
      <c r="D158" s="1049">
        <v>7527322100</v>
      </c>
      <c r="E158" s="1062">
        <v>10870556100</v>
      </c>
      <c r="F158" s="1062">
        <v>10855226400</v>
      </c>
      <c r="G158" s="1049">
        <v>134604807.35999998</v>
      </c>
      <c r="H158" s="1030" t="s">
        <v>1162</v>
      </c>
      <c r="I158" s="1044"/>
      <c r="J158" s="1044"/>
      <c r="M158" s="1051"/>
      <c r="N158" s="1051"/>
      <c r="O158" s="1051"/>
      <c r="P158" s="1051"/>
      <c r="Q158" s="1051"/>
      <c r="R158" s="1051"/>
      <c r="S158" s="1052"/>
      <c r="V158" s="1053"/>
      <c r="W158" s="1053"/>
      <c r="X158" s="1053"/>
      <c r="Y158" s="1053"/>
      <c r="Z158" s="1053"/>
      <c r="AA158" s="1053"/>
      <c r="AB158" s="1053"/>
    </row>
    <row r="159" spans="1:97" ht="9" customHeight="1">
      <c r="B159" s="1049"/>
      <c r="C159" s="1049"/>
      <c r="D159" s="1049"/>
      <c r="E159" s="1062"/>
      <c r="F159" s="1062"/>
      <c r="G159" s="1049"/>
      <c r="M159" s="1051"/>
      <c r="N159" s="1051"/>
      <c r="O159" s="1051"/>
      <c r="P159" s="1051"/>
      <c r="Q159" s="1051"/>
      <c r="R159" s="1051"/>
      <c r="S159" s="1052"/>
      <c r="V159" s="1053"/>
      <c r="W159" s="1053"/>
      <c r="X159" s="1053"/>
      <c r="Y159" s="1053"/>
      <c r="Z159" s="1053"/>
      <c r="AA159" s="1053"/>
      <c r="AB159" s="1053"/>
    </row>
    <row r="160" spans="1:97" s="1040" customFormat="1" ht="12" customHeight="1">
      <c r="A160" s="1040" t="s">
        <v>1101</v>
      </c>
      <c r="B160" s="1054">
        <v>1380644765</v>
      </c>
      <c r="C160" s="1054">
        <v>1325008065</v>
      </c>
      <c r="D160" s="1054">
        <v>2871193861</v>
      </c>
      <c r="E160" s="1068">
        <v>4251838626</v>
      </c>
      <c r="F160" s="1068">
        <v>4196201926</v>
      </c>
      <c r="G160" s="1054">
        <v>35667716.370999999</v>
      </c>
      <c r="H160" s="1030" t="s">
        <v>1162</v>
      </c>
      <c r="I160" s="1044"/>
      <c r="J160" s="1044"/>
      <c r="K160" s="1045"/>
      <c r="L160" s="1045"/>
      <c r="M160" s="1056"/>
      <c r="N160" s="1056"/>
      <c r="O160" s="1056"/>
      <c r="P160" s="1056"/>
      <c r="Q160" s="1056"/>
      <c r="R160" s="1056"/>
      <c r="S160" s="1047"/>
      <c r="T160" s="1045"/>
      <c r="U160" s="1045"/>
      <c r="V160" s="1048"/>
      <c r="W160" s="1048"/>
      <c r="X160" s="1048"/>
      <c r="Y160" s="1048"/>
      <c r="Z160" s="1048"/>
      <c r="AA160" s="1048"/>
      <c r="AB160" s="1048"/>
      <c r="AC160" s="1045"/>
      <c r="AD160" s="1045"/>
      <c r="AE160" s="1045"/>
      <c r="AF160" s="1045"/>
      <c r="AG160" s="1045"/>
      <c r="AH160" s="1045"/>
      <c r="AI160" s="1045"/>
      <c r="AJ160" s="1045"/>
      <c r="AK160" s="1045"/>
      <c r="AL160" s="1045"/>
      <c r="AM160" s="1045"/>
      <c r="AN160" s="1045"/>
      <c r="AO160" s="1045"/>
      <c r="AP160" s="1045"/>
      <c r="AQ160" s="1045"/>
      <c r="AR160" s="1045"/>
      <c r="AS160" s="1045"/>
      <c r="AT160" s="1045"/>
      <c r="AU160" s="1045"/>
      <c r="AV160" s="1045"/>
      <c r="AW160" s="1045"/>
      <c r="AX160" s="1045"/>
      <c r="AY160" s="1045"/>
      <c r="AZ160" s="1045"/>
      <c r="BA160" s="1045"/>
      <c r="BB160" s="1045"/>
      <c r="BC160" s="1045"/>
      <c r="BD160" s="1045"/>
      <c r="BE160" s="1045"/>
      <c r="BF160" s="1045"/>
      <c r="BG160" s="1045"/>
      <c r="BH160" s="1045"/>
      <c r="BI160" s="1045"/>
      <c r="BJ160" s="1045"/>
      <c r="BK160" s="1045"/>
      <c r="BL160" s="1045"/>
      <c r="BM160" s="1045"/>
      <c r="BN160" s="1045"/>
      <c r="BO160" s="1045"/>
      <c r="BP160" s="1045"/>
      <c r="BQ160" s="1045"/>
      <c r="BR160" s="1045"/>
      <c r="BS160" s="1045"/>
      <c r="BT160" s="1045"/>
      <c r="BU160" s="1045"/>
      <c r="BV160" s="1045"/>
      <c r="BW160" s="1045"/>
      <c r="BX160" s="1045"/>
      <c r="BY160" s="1045"/>
      <c r="BZ160" s="1045"/>
      <c r="CA160" s="1045"/>
      <c r="CB160" s="1045"/>
      <c r="CC160" s="1045"/>
      <c r="CD160" s="1045"/>
      <c r="CE160" s="1045"/>
      <c r="CF160" s="1045"/>
      <c r="CG160" s="1045"/>
      <c r="CH160" s="1045"/>
      <c r="CI160" s="1045"/>
      <c r="CJ160" s="1045"/>
      <c r="CK160" s="1045"/>
      <c r="CL160" s="1045"/>
      <c r="CM160" s="1045"/>
      <c r="CN160" s="1045"/>
      <c r="CO160" s="1045"/>
      <c r="CP160" s="1045"/>
      <c r="CQ160" s="1045"/>
      <c r="CR160" s="1045"/>
      <c r="CS160" s="1045"/>
    </row>
    <row r="161" spans="1:97" ht="12" customHeight="1">
      <c r="A161" s="281" t="s">
        <v>168</v>
      </c>
      <c r="B161" s="1049">
        <v>338433900</v>
      </c>
      <c r="C161" s="1049">
        <v>338433900</v>
      </c>
      <c r="D161" s="1049">
        <v>993231150</v>
      </c>
      <c r="E161" s="1062">
        <v>1331665050</v>
      </c>
      <c r="F161" s="1062">
        <v>1331665050</v>
      </c>
      <c r="G161" s="1049">
        <v>15047815.064999999</v>
      </c>
      <c r="H161" s="1043">
        <v>2018</v>
      </c>
      <c r="I161" s="1044"/>
      <c r="J161" s="1044"/>
      <c r="M161" s="1051"/>
      <c r="N161" s="1051"/>
      <c r="O161" s="1051"/>
      <c r="P161" s="1051"/>
      <c r="Q161" s="1051"/>
      <c r="R161" s="1051"/>
      <c r="S161" s="1052"/>
      <c r="V161" s="1053"/>
      <c r="W161" s="1053"/>
      <c r="X161" s="1053"/>
      <c r="Y161" s="1053"/>
      <c r="Z161" s="1053"/>
      <c r="AA161" s="1053"/>
      <c r="AB161" s="1053"/>
    </row>
    <row r="162" spans="1:97" s="1040" customFormat="1" ht="12" customHeight="1">
      <c r="A162" s="1040" t="s">
        <v>1102</v>
      </c>
      <c r="B162" s="1054">
        <v>170398700</v>
      </c>
      <c r="C162" s="1054">
        <v>170398700</v>
      </c>
      <c r="D162" s="1054">
        <v>396235300</v>
      </c>
      <c r="E162" s="1068">
        <v>566634000</v>
      </c>
      <c r="F162" s="1068">
        <v>566634000</v>
      </c>
      <c r="G162" s="1054">
        <v>5864661.8999999994</v>
      </c>
      <c r="H162" s="1030" t="s">
        <v>1162</v>
      </c>
      <c r="I162" s="1044"/>
      <c r="J162" s="1044"/>
      <c r="K162" s="1045"/>
      <c r="L162" s="1045"/>
      <c r="M162" s="1056"/>
      <c r="N162" s="1056"/>
      <c r="O162" s="1056"/>
      <c r="P162" s="1056"/>
      <c r="Q162" s="1056"/>
      <c r="R162" s="1056"/>
      <c r="S162" s="1047"/>
      <c r="T162" s="1045"/>
      <c r="U162" s="1045"/>
      <c r="V162" s="1048"/>
      <c r="W162" s="1048"/>
      <c r="X162" s="1048"/>
      <c r="Y162" s="1048"/>
      <c r="Z162" s="1048"/>
      <c r="AA162" s="1048"/>
      <c r="AB162" s="1048"/>
      <c r="AC162" s="1045"/>
      <c r="AD162" s="1045"/>
      <c r="AE162" s="1045"/>
      <c r="AF162" s="1045"/>
      <c r="AG162" s="1045"/>
      <c r="AH162" s="1045"/>
      <c r="AI162" s="1045"/>
      <c r="AJ162" s="1045"/>
      <c r="AK162" s="1045"/>
      <c r="AL162" s="1045"/>
      <c r="AM162" s="1045"/>
      <c r="AN162" s="1045"/>
      <c r="AO162" s="1045"/>
      <c r="AP162" s="1045"/>
      <c r="AQ162" s="1045"/>
      <c r="AR162" s="1045"/>
      <c r="AS162" s="1045"/>
      <c r="AT162" s="1045"/>
      <c r="AU162" s="1045"/>
      <c r="AV162" s="1045"/>
      <c r="AW162" s="1045"/>
      <c r="AX162" s="1045"/>
      <c r="AY162" s="1045"/>
      <c r="AZ162" s="1045"/>
      <c r="BA162" s="1045"/>
      <c r="BB162" s="1045"/>
      <c r="BC162" s="1045"/>
      <c r="BD162" s="1045"/>
      <c r="BE162" s="1045"/>
      <c r="BF162" s="1045"/>
      <c r="BG162" s="1045"/>
      <c r="BH162" s="1045"/>
      <c r="BI162" s="1045"/>
      <c r="BJ162" s="1045"/>
      <c r="BK162" s="1045"/>
      <c r="BL162" s="1045"/>
      <c r="BM162" s="1045"/>
      <c r="BN162" s="1045"/>
      <c r="BO162" s="1045"/>
      <c r="BP162" s="1045"/>
      <c r="BQ162" s="1045"/>
      <c r="BR162" s="1045"/>
      <c r="BS162" s="1045"/>
      <c r="BT162" s="1045"/>
      <c r="BU162" s="1045"/>
      <c r="BV162" s="1045"/>
      <c r="BW162" s="1045"/>
      <c r="BX162" s="1045"/>
      <c r="BY162" s="1045"/>
      <c r="BZ162" s="1045"/>
      <c r="CA162" s="1045"/>
      <c r="CB162" s="1045"/>
      <c r="CC162" s="1045"/>
      <c r="CD162" s="1045"/>
      <c r="CE162" s="1045"/>
      <c r="CF162" s="1045"/>
      <c r="CG162" s="1045"/>
      <c r="CH162" s="1045"/>
      <c r="CI162" s="1045"/>
      <c r="CJ162" s="1045"/>
      <c r="CK162" s="1045"/>
      <c r="CL162" s="1045"/>
      <c r="CM162" s="1045"/>
      <c r="CN162" s="1045"/>
      <c r="CO162" s="1045"/>
      <c r="CP162" s="1045"/>
      <c r="CQ162" s="1045"/>
      <c r="CR162" s="1045"/>
      <c r="CS162" s="1045"/>
    </row>
    <row r="163" spans="1:97" ht="12" customHeight="1">
      <c r="A163" s="1031" t="s">
        <v>172</v>
      </c>
      <c r="B163" s="1049">
        <v>1134125600</v>
      </c>
      <c r="C163" s="1049">
        <v>625298000</v>
      </c>
      <c r="D163" s="1049">
        <v>4193209300</v>
      </c>
      <c r="E163" s="1051">
        <v>5327334900</v>
      </c>
      <c r="F163" s="1051">
        <v>4818507300</v>
      </c>
      <c r="G163" s="1049">
        <v>53485431.030000001</v>
      </c>
      <c r="H163" s="1030" t="s">
        <v>1162</v>
      </c>
      <c r="I163" s="1044"/>
      <c r="J163" s="1044"/>
      <c r="M163" s="1051"/>
      <c r="N163" s="1051"/>
      <c r="O163" s="1051"/>
      <c r="P163" s="1051"/>
      <c r="Q163" s="1051"/>
      <c r="R163" s="1051"/>
      <c r="S163" s="1052"/>
      <c r="V163" s="1053"/>
      <c r="W163" s="1053"/>
      <c r="X163" s="1053"/>
      <c r="Y163" s="1053"/>
      <c r="Z163" s="1053"/>
      <c r="AA163" s="1053"/>
      <c r="AB163" s="1053"/>
    </row>
    <row r="164" spans="1:97" ht="12" customHeight="1">
      <c r="A164" s="281" t="s">
        <v>1103</v>
      </c>
      <c r="B164" s="1049">
        <v>1696372600</v>
      </c>
      <c r="C164" s="1049">
        <v>1696372600</v>
      </c>
      <c r="D164" s="1049">
        <v>3192647800</v>
      </c>
      <c r="E164" s="1062">
        <v>4889020400</v>
      </c>
      <c r="F164" s="1062">
        <v>4889020400</v>
      </c>
      <c r="G164" s="1049">
        <v>71379697.840000004</v>
      </c>
      <c r="H164" s="1030" t="s">
        <v>1162</v>
      </c>
      <c r="I164" s="1044"/>
      <c r="J164" s="1044"/>
      <c r="M164" s="1071"/>
      <c r="N164" s="1071"/>
      <c r="O164" s="1071"/>
      <c r="P164" s="1071"/>
      <c r="Q164" s="1071"/>
      <c r="R164" s="1071"/>
      <c r="S164" s="1052"/>
      <c r="V164" s="1053"/>
      <c r="W164" s="1053"/>
      <c r="X164" s="1053"/>
      <c r="Y164" s="1053"/>
      <c r="Z164" s="1053"/>
      <c r="AA164" s="1053"/>
      <c r="AB164" s="1053"/>
    </row>
    <row r="165" spans="1:97" ht="15">
      <c r="A165" s="1061" t="s">
        <v>1100</v>
      </c>
      <c r="L165" s="1032"/>
      <c r="V165" s="1053"/>
      <c r="W165" s="1053"/>
      <c r="X165" s="1053"/>
      <c r="Y165" s="1053"/>
      <c r="Z165" s="1053"/>
      <c r="AA165" s="1053"/>
      <c r="AB165" s="1053"/>
    </row>
    <row r="166" spans="1:97" ht="12.75">
      <c r="A166" s="1408" t="str">
        <f>A125</f>
        <v>Real Estate Fair Market Value (FMV), Fair Market Value (Taxable), and Local Levy by Locality - Tax Year 2018</v>
      </c>
      <c r="B166" s="1408"/>
      <c r="C166" s="1408"/>
      <c r="D166" s="1408"/>
      <c r="E166" s="1408"/>
      <c r="F166" s="1408"/>
      <c r="G166" s="1408"/>
      <c r="H166" s="1408"/>
      <c r="L166" s="1080"/>
      <c r="M166" s="1080"/>
      <c r="N166" s="1080"/>
      <c r="O166" s="1080"/>
      <c r="P166" s="1080"/>
      <c r="Q166" s="1080"/>
      <c r="R166" s="1080"/>
      <c r="S166" s="1080"/>
      <c r="V166" s="1053"/>
      <c r="W166" s="1053"/>
      <c r="X166" s="1053"/>
      <c r="Y166" s="1053"/>
      <c r="Z166" s="1053"/>
      <c r="AA166" s="1053"/>
      <c r="AB166" s="1053"/>
    </row>
    <row r="167" spans="1:97" s="1040" customFormat="1" ht="12.75" thickBot="1">
      <c r="A167" s="1088"/>
      <c r="B167" s="1088"/>
      <c r="C167" s="1088"/>
      <c r="D167" s="1088"/>
      <c r="E167" s="1088"/>
      <c r="F167" s="1088"/>
      <c r="G167" s="1088"/>
      <c r="H167" s="1088"/>
      <c r="K167" s="1045"/>
      <c r="L167" s="1089"/>
      <c r="M167" s="1089"/>
      <c r="N167" s="1089"/>
      <c r="O167" s="1089"/>
      <c r="P167" s="1089"/>
      <c r="Q167" s="1089"/>
      <c r="R167" s="1089"/>
      <c r="S167" s="1089"/>
      <c r="T167" s="1045"/>
      <c r="U167" s="1045"/>
      <c r="V167" s="1048"/>
      <c r="W167" s="1048"/>
      <c r="X167" s="1048"/>
      <c r="Y167" s="1048"/>
      <c r="Z167" s="1048"/>
      <c r="AA167" s="1048"/>
      <c r="AB167" s="1048"/>
      <c r="AC167" s="1045"/>
      <c r="AD167" s="1045"/>
      <c r="AE167" s="1045"/>
      <c r="AF167" s="1045"/>
      <c r="AG167" s="1045"/>
      <c r="AH167" s="1045"/>
      <c r="AI167" s="1045"/>
      <c r="AJ167" s="1045"/>
      <c r="AK167" s="1045"/>
      <c r="AL167" s="1045"/>
      <c r="AM167" s="1045"/>
      <c r="AN167" s="1045"/>
      <c r="AO167" s="1045"/>
      <c r="AP167" s="1045"/>
      <c r="AQ167" s="1045"/>
      <c r="AR167" s="1045"/>
      <c r="AS167" s="1045"/>
      <c r="AT167" s="1045"/>
      <c r="AU167" s="1045"/>
      <c r="AV167" s="1045"/>
      <c r="AW167" s="1045"/>
      <c r="AX167" s="1045"/>
      <c r="AY167" s="1045"/>
      <c r="AZ167" s="1045"/>
      <c r="BA167" s="1045"/>
      <c r="BB167" s="1045"/>
      <c r="BC167" s="1045"/>
      <c r="BD167" s="1045"/>
      <c r="BE167" s="1045"/>
      <c r="BF167" s="1045"/>
      <c r="BG167" s="1045"/>
      <c r="BH167" s="1045"/>
      <c r="BI167" s="1045"/>
      <c r="BJ167" s="1045"/>
      <c r="BK167" s="1045"/>
      <c r="BL167" s="1045"/>
      <c r="BM167" s="1045"/>
      <c r="BN167" s="1045"/>
      <c r="BO167" s="1045"/>
      <c r="BP167" s="1045"/>
      <c r="BQ167" s="1045"/>
      <c r="BR167" s="1045"/>
      <c r="BS167" s="1045"/>
      <c r="BT167" s="1045"/>
      <c r="BU167" s="1045"/>
      <c r="BV167" s="1045"/>
      <c r="BW167" s="1045"/>
      <c r="BX167" s="1045"/>
      <c r="BY167" s="1045"/>
      <c r="BZ167" s="1045"/>
      <c r="CA167" s="1045"/>
      <c r="CB167" s="1045"/>
      <c r="CC167" s="1045"/>
      <c r="CD167" s="1045"/>
      <c r="CE167" s="1045"/>
      <c r="CF167" s="1045"/>
      <c r="CG167" s="1045"/>
      <c r="CH167" s="1045"/>
      <c r="CI167" s="1045"/>
      <c r="CJ167" s="1045"/>
      <c r="CK167" s="1045"/>
      <c r="CL167" s="1045"/>
      <c r="CM167" s="1045"/>
      <c r="CN167" s="1045"/>
      <c r="CO167" s="1045"/>
      <c r="CP167" s="1045"/>
      <c r="CQ167" s="1045"/>
      <c r="CR167" s="1045"/>
      <c r="CS167" s="1045"/>
    </row>
    <row r="168" spans="1:97">
      <c r="V168" s="1053"/>
      <c r="W168" s="1053"/>
      <c r="X168" s="1053"/>
      <c r="Y168" s="1053"/>
      <c r="Z168" s="1053"/>
      <c r="AA168" s="1053"/>
      <c r="AB168" s="1053"/>
    </row>
    <row r="169" spans="1:97" s="1086" customFormat="1">
      <c r="A169" s="1036" t="s">
        <v>25</v>
      </c>
      <c r="B169" s="1036" t="s">
        <v>1092</v>
      </c>
      <c r="C169" s="1036" t="s">
        <v>1093</v>
      </c>
      <c r="D169" s="1036" t="s">
        <v>1094</v>
      </c>
      <c r="E169" s="1036" t="s">
        <v>1095</v>
      </c>
      <c r="F169" s="1036" t="s">
        <v>1096</v>
      </c>
      <c r="G169" s="1036" t="s">
        <v>1097</v>
      </c>
      <c r="H169" s="1037" t="s">
        <v>1098</v>
      </c>
      <c r="K169" s="1032"/>
      <c r="L169" s="1039"/>
      <c r="M169" s="1039"/>
      <c r="N169" s="1039"/>
      <c r="O169" s="1039"/>
      <c r="P169" s="1039"/>
      <c r="Q169" s="1039"/>
      <c r="R169" s="1039"/>
      <c r="S169" s="1039"/>
      <c r="T169" s="1032"/>
      <c r="U169" s="1031"/>
      <c r="V169" s="1053"/>
      <c r="W169" s="1053"/>
      <c r="X169" s="1053"/>
      <c r="Y169" s="1053"/>
      <c r="Z169" s="1053"/>
      <c r="AA169" s="1053"/>
      <c r="AB169" s="1053"/>
      <c r="AC169" s="1032"/>
      <c r="AD169" s="1032"/>
      <c r="AE169" s="1032"/>
      <c r="AF169" s="1032"/>
      <c r="AG169" s="1032"/>
      <c r="AH169" s="1032"/>
      <c r="AI169" s="1032"/>
      <c r="AJ169" s="1032"/>
      <c r="AK169" s="1032"/>
      <c r="AL169" s="1032"/>
      <c r="AM169" s="1032"/>
      <c r="AN169" s="1032"/>
      <c r="AO169" s="1032"/>
      <c r="AP169" s="1032"/>
      <c r="AQ169" s="1032"/>
      <c r="AR169" s="1032"/>
      <c r="AS169" s="1032"/>
      <c r="AT169" s="1032"/>
      <c r="AU169" s="1032"/>
      <c r="AV169" s="1032"/>
      <c r="AW169" s="1032"/>
      <c r="AX169" s="1032"/>
      <c r="AY169" s="1032"/>
      <c r="AZ169" s="1032"/>
      <c r="BA169" s="1032"/>
      <c r="BB169" s="1032"/>
      <c r="BC169" s="1032"/>
      <c r="BD169" s="1032"/>
      <c r="BE169" s="1032"/>
      <c r="BF169" s="1032"/>
      <c r="BG169" s="1032"/>
      <c r="BH169" s="1032"/>
      <c r="BI169" s="1032"/>
      <c r="BJ169" s="1032"/>
      <c r="BK169" s="1032"/>
      <c r="BL169" s="1032"/>
      <c r="BM169" s="1032"/>
      <c r="BN169" s="1032"/>
      <c r="BO169" s="1032"/>
      <c r="BP169" s="1032"/>
      <c r="BQ169" s="1032"/>
      <c r="BR169" s="1032"/>
      <c r="BS169" s="1032"/>
      <c r="BT169" s="1032"/>
      <c r="BU169" s="1032"/>
      <c r="BV169" s="1032"/>
      <c r="BW169" s="1032"/>
      <c r="BX169" s="1032"/>
      <c r="BY169" s="1032"/>
      <c r="BZ169" s="1032"/>
      <c r="CA169" s="1032"/>
      <c r="CB169" s="1032"/>
      <c r="CC169" s="1032"/>
      <c r="CD169" s="1032"/>
      <c r="CE169" s="1032"/>
      <c r="CF169" s="1032"/>
      <c r="CG169" s="1032"/>
      <c r="CH169" s="1032"/>
      <c r="CI169" s="1032"/>
      <c r="CJ169" s="1032"/>
      <c r="CK169" s="1032"/>
      <c r="CL169" s="1032"/>
      <c r="CM169" s="1032"/>
      <c r="CN169" s="1032"/>
      <c r="CO169" s="1032"/>
      <c r="CP169" s="1032"/>
      <c r="CQ169" s="1032"/>
      <c r="CR169" s="1032"/>
      <c r="CS169" s="1032"/>
    </row>
    <row r="170" spans="1:97" ht="8.25" customHeight="1">
      <c r="V170" s="1053"/>
      <c r="W170" s="1053"/>
      <c r="X170" s="1053"/>
      <c r="Y170" s="1053"/>
      <c r="Z170" s="1053"/>
      <c r="AA170" s="1053"/>
      <c r="AB170" s="1053"/>
    </row>
    <row r="171" spans="1:97" s="1040" customFormat="1" ht="12" customHeight="1">
      <c r="A171" s="1040" t="s">
        <v>176</v>
      </c>
      <c r="B171" s="1041">
        <v>489772400</v>
      </c>
      <c r="C171" s="1041">
        <v>489772400</v>
      </c>
      <c r="D171" s="1041">
        <v>1135913300</v>
      </c>
      <c r="E171" s="1072">
        <v>1625685700</v>
      </c>
      <c r="F171" s="1072">
        <v>1625685700</v>
      </c>
      <c r="G171" s="1041">
        <v>25198128.350000001</v>
      </c>
      <c r="H171" s="1030" t="s">
        <v>1162</v>
      </c>
      <c r="I171" s="1044"/>
      <c r="J171" s="1044"/>
      <c r="K171" s="1045"/>
      <c r="L171" s="1045"/>
      <c r="M171" s="1056"/>
      <c r="N171" s="1056"/>
      <c r="O171" s="1056"/>
      <c r="P171" s="1056"/>
      <c r="Q171" s="1056"/>
      <c r="R171" s="1056"/>
      <c r="S171" s="1047"/>
      <c r="T171" s="1045"/>
      <c r="U171" s="1045"/>
      <c r="V171" s="1048"/>
      <c r="W171" s="1048"/>
      <c r="X171" s="1048"/>
      <c r="Y171" s="1048"/>
      <c r="Z171" s="1048"/>
      <c r="AA171" s="1048"/>
      <c r="AB171" s="1048"/>
      <c r="AC171" s="1045"/>
      <c r="AD171" s="1045"/>
      <c r="AE171" s="1045"/>
      <c r="AF171" s="1045"/>
      <c r="AG171" s="1045"/>
      <c r="AH171" s="1045"/>
      <c r="AI171" s="1045"/>
      <c r="AJ171" s="1045"/>
      <c r="AK171" s="1045"/>
      <c r="AL171" s="1045"/>
      <c r="AM171" s="1045"/>
      <c r="AN171" s="1045"/>
      <c r="AO171" s="1045"/>
      <c r="AP171" s="1045"/>
      <c r="AQ171" s="1045"/>
      <c r="AR171" s="1045"/>
      <c r="AS171" s="1045"/>
      <c r="AT171" s="1045"/>
      <c r="AU171" s="1045"/>
      <c r="AV171" s="1045"/>
      <c r="AW171" s="1045"/>
      <c r="AX171" s="1045"/>
      <c r="AY171" s="1045"/>
      <c r="AZ171" s="1045"/>
      <c r="BA171" s="1045"/>
      <c r="BB171" s="1045"/>
      <c r="BC171" s="1045"/>
      <c r="BD171" s="1045"/>
      <c r="BE171" s="1045"/>
      <c r="BF171" s="1045"/>
      <c r="BG171" s="1045"/>
      <c r="BH171" s="1045"/>
      <c r="BI171" s="1045"/>
      <c r="BJ171" s="1045"/>
      <c r="BK171" s="1045"/>
      <c r="BL171" s="1045"/>
      <c r="BM171" s="1045"/>
      <c r="BN171" s="1045"/>
      <c r="BO171" s="1045"/>
      <c r="BP171" s="1045"/>
      <c r="BQ171" s="1045"/>
      <c r="BR171" s="1045"/>
      <c r="BS171" s="1045"/>
      <c r="BT171" s="1045"/>
      <c r="BU171" s="1045"/>
      <c r="BV171" s="1045"/>
      <c r="BW171" s="1045"/>
      <c r="BX171" s="1045"/>
      <c r="BY171" s="1045"/>
      <c r="BZ171" s="1045"/>
      <c r="CA171" s="1045"/>
      <c r="CB171" s="1045"/>
      <c r="CC171" s="1045"/>
      <c r="CD171" s="1045"/>
      <c r="CE171" s="1045"/>
      <c r="CF171" s="1045"/>
      <c r="CG171" s="1045"/>
      <c r="CH171" s="1045"/>
      <c r="CI171" s="1045"/>
      <c r="CJ171" s="1045"/>
      <c r="CK171" s="1045"/>
      <c r="CL171" s="1045"/>
      <c r="CM171" s="1045"/>
      <c r="CN171" s="1045"/>
      <c r="CO171" s="1045"/>
      <c r="CP171" s="1045"/>
      <c r="CQ171" s="1045"/>
      <c r="CR171" s="1045"/>
      <c r="CS171" s="1045"/>
    </row>
    <row r="172" spans="1:97" s="1040" customFormat="1" ht="12" customHeight="1">
      <c r="A172" s="1040" t="s">
        <v>178</v>
      </c>
      <c r="B172" s="1054">
        <v>126432700</v>
      </c>
      <c r="C172" s="1054">
        <v>126432700</v>
      </c>
      <c r="D172" s="1054">
        <v>505190200</v>
      </c>
      <c r="E172" s="1068">
        <v>631622900</v>
      </c>
      <c r="F172" s="1068">
        <v>631622900</v>
      </c>
      <c r="G172" s="1054">
        <v>6708009.2400000002</v>
      </c>
      <c r="H172" s="1030" t="s">
        <v>1162</v>
      </c>
      <c r="I172" s="1044"/>
      <c r="J172" s="1044"/>
      <c r="K172" s="1045"/>
      <c r="L172" s="1045"/>
      <c r="M172" s="1056"/>
      <c r="N172" s="1056"/>
      <c r="O172" s="1056"/>
      <c r="P172" s="1056"/>
      <c r="Q172" s="1056"/>
      <c r="R172" s="1056"/>
      <c r="S172" s="1047"/>
      <c r="T172" s="1045"/>
      <c r="U172" s="1045"/>
      <c r="V172" s="1048"/>
      <c r="W172" s="1048"/>
      <c r="X172" s="1048"/>
      <c r="Y172" s="1048"/>
      <c r="Z172" s="1048"/>
      <c r="AA172" s="1048"/>
      <c r="AB172" s="1048"/>
      <c r="AC172" s="1045"/>
      <c r="AD172" s="1045"/>
      <c r="AE172" s="1045"/>
      <c r="AF172" s="1045"/>
      <c r="AG172" s="1045"/>
      <c r="AH172" s="1045"/>
      <c r="AI172" s="1045"/>
      <c r="AJ172" s="1045"/>
      <c r="AK172" s="1045"/>
      <c r="AL172" s="1045"/>
      <c r="AM172" s="1045"/>
      <c r="AN172" s="1045"/>
      <c r="AO172" s="1045"/>
      <c r="AP172" s="1045"/>
      <c r="AQ172" s="1045"/>
      <c r="AR172" s="1045"/>
      <c r="AS172" s="1045"/>
      <c r="AT172" s="1045"/>
      <c r="AU172" s="1045"/>
      <c r="AV172" s="1045"/>
      <c r="AW172" s="1045"/>
      <c r="AX172" s="1045"/>
      <c r="AY172" s="1045"/>
      <c r="AZ172" s="1045"/>
      <c r="BA172" s="1045"/>
      <c r="BB172" s="1045"/>
      <c r="BC172" s="1045"/>
      <c r="BD172" s="1045"/>
      <c r="BE172" s="1045"/>
      <c r="BF172" s="1045"/>
      <c r="BG172" s="1045"/>
      <c r="BH172" s="1045"/>
      <c r="BI172" s="1045"/>
      <c r="BJ172" s="1045"/>
      <c r="BK172" s="1045"/>
      <c r="BL172" s="1045"/>
      <c r="BM172" s="1045"/>
      <c r="BN172" s="1045"/>
      <c r="BO172" s="1045"/>
      <c r="BP172" s="1045"/>
      <c r="BQ172" s="1045"/>
      <c r="BR172" s="1045"/>
      <c r="BS172" s="1045"/>
      <c r="BT172" s="1045"/>
      <c r="BU172" s="1045"/>
      <c r="BV172" s="1045"/>
      <c r="BW172" s="1045"/>
      <c r="BX172" s="1045"/>
      <c r="BY172" s="1045"/>
      <c r="BZ172" s="1045"/>
      <c r="CA172" s="1045"/>
      <c r="CB172" s="1045"/>
      <c r="CC172" s="1045"/>
      <c r="CD172" s="1045"/>
      <c r="CE172" s="1045"/>
      <c r="CF172" s="1045"/>
      <c r="CG172" s="1045"/>
      <c r="CH172" s="1045"/>
      <c r="CI172" s="1045"/>
      <c r="CJ172" s="1045"/>
      <c r="CK172" s="1045"/>
      <c r="CL172" s="1045"/>
      <c r="CM172" s="1045"/>
      <c r="CN172" s="1045"/>
      <c r="CO172" s="1045"/>
      <c r="CP172" s="1045"/>
      <c r="CQ172" s="1045"/>
      <c r="CR172" s="1045"/>
      <c r="CS172" s="1045"/>
    </row>
    <row r="173" spans="1:97" ht="12" customHeight="1">
      <c r="A173" s="281" t="s">
        <v>180</v>
      </c>
      <c r="B173" s="1049">
        <v>4641726800</v>
      </c>
      <c r="C173" s="1049">
        <v>4641726800</v>
      </c>
      <c r="D173" s="1049">
        <v>10723067000</v>
      </c>
      <c r="E173" s="1062">
        <v>15364793800</v>
      </c>
      <c r="F173" s="1062">
        <v>15364793800</v>
      </c>
      <c r="G173" s="1049">
        <v>187450484.35999998</v>
      </c>
      <c r="H173" s="1030" t="s">
        <v>1162</v>
      </c>
      <c r="I173" s="1044"/>
      <c r="J173" s="1044"/>
      <c r="M173" s="1051"/>
      <c r="N173" s="1051"/>
      <c r="O173" s="1051"/>
      <c r="P173" s="1051"/>
      <c r="Q173" s="1051"/>
      <c r="R173" s="1051"/>
      <c r="S173" s="1052"/>
      <c r="V173" s="1053"/>
      <c r="W173" s="1053"/>
      <c r="X173" s="1053"/>
      <c r="Y173" s="1053"/>
      <c r="Z173" s="1053"/>
      <c r="AA173" s="1053"/>
      <c r="AB173" s="1053"/>
    </row>
    <row r="174" spans="1:97" s="1040" customFormat="1" ht="12" customHeight="1">
      <c r="A174" s="1040" t="s">
        <v>182</v>
      </c>
      <c r="B174" s="1054">
        <v>5943379700</v>
      </c>
      <c r="C174" s="1054">
        <v>5943379700</v>
      </c>
      <c r="D174" s="1054">
        <v>13494348900</v>
      </c>
      <c r="E174" s="1068">
        <v>19437728600</v>
      </c>
      <c r="F174" s="1068">
        <v>19437728600</v>
      </c>
      <c r="G174" s="1054">
        <v>242971607.5</v>
      </c>
      <c r="H174" s="1030" t="s">
        <v>1162</v>
      </c>
      <c r="I174" s="1044"/>
      <c r="J174" s="1044"/>
      <c r="K174" s="1045"/>
      <c r="L174" s="1045"/>
      <c r="M174" s="1056"/>
      <c r="N174" s="1056"/>
      <c r="O174" s="1056"/>
      <c r="P174" s="1056"/>
      <c r="Q174" s="1056"/>
      <c r="R174" s="1056"/>
      <c r="S174" s="1047"/>
      <c r="T174" s="1045"/>
      <c r="U174" s="1045"/>
      <c r="V174" s="1048"/>
      <c r="W174" s="1048"/>
      <c r="X174" s="1048"/>
      <c r="Y174" s="1048"/>
      <c r="Z174" s="1048"/>
      <c r="AA174" s="1048"/>
      <c r="AB174" s="1048"/>
      <c r="AC174" s="1045"/>
      <c r="AD174" s="1045"/>
      <c r="AE174" s="1045"/>
      <c r="AF174" s="1045"/>
      <c r="AG174" s="1045"/>
      <c r="AH174" s="1045"/>
      <c r="AI174" s="1045"/>
      <c r="AJ174" s="1045"/>
      <c r="AK174" s="1045"/>
      <c r="AL174" s="1045"/>
      <c r="AM174" s="1045"/>
      <c r="AN174" s="1045"/>
      <c r="AO174" s="1045"/>
      <c r="AP174" s="1045"/>
      <c r="AQ174" s="1045"/>
      <c r="AR174" s="1045"/>
      <c r="AS174" s="1045"/>
      <c r="AT174" s="1045"/>
      <c r="AU174" s="1045"/>
      <c r="AV174" s="1045"/>
      <c r="AW174" s="1045"/>
      <c r="AX174" s="1045"/>
      <c r="AY174" s="1045"/>
      <c r="AZ174" s="1045"/>
      <c r="BA174" s="1045"/>
      <c r="BB174" s="1045"/>
      <c r="BC174" s="1045"/>
      <c r="BD174" s="1045"/>
      <c r="BE174" s="1045"/>
      <c r="BF174" s="1045"/>
      <c r="BG174" s="1045"/>
      <c r="BH174" s="1045"/>
      <c r="BI174" s="1045"/>
      <c r="BJ174" s="1045"/>
      <c r="BK174" s="1045"/>
      <c r="BL174" s="1045"/>
      <c r="BM174" s="1045"/>
      <c r="BN174" s="1045"/>
      <c r="BO174" s="1045"/>
      <c r="BP174" s="1045"/>
      <c r="BQ174" s="1045"/>
      <c r="BR174" s="1045"/>
      <c r="BS174" s="1045"/>
      <c r="BT174" s="1045"/>
      <c r="BU174" s="1045"/>
      <c r="BV174" s="1045"/>
      <c r="BW174" s="1045"/>
      <c r="BX174" s="1045"/>
      <c r="BY174" s="1045"/>
      <c r="BZ174" s="1045"/>
      <c r="CA174" s="1045"/>
      <c r="CB174" s="1045"/>
      <c r="CC174" s="1045"/>
      <c r="CD174" s="1045"/>
      <c r="CE174" s="1045"/>
      <c r="CF174" s="1045"/>
      <c r="CG174" s="1045"/>
      <c r="CH174" s="1045"/>
      <c r="CI174" s="1045"/>
      <c r="CJ174" s="1045"/>
      <c r="CK174" s="1045"/>
      <c r="CL174" s="1045"/>
      <c r="CM174" s="1045"/>
      <c r="CN174" s="1045"/>
      <c r="CO174" s="1045"/>
      <c r="CP174" s="1045"/>
      <c r="CQ174" s="1045"/>
      <c r="CR174" s="1045"/>
      <c r="CS174" s="1045"/>
    </row>
    <row r="175" spans="1:97" ht="12" customHeight="1">
      <c r="A175" s="281" t="s">
        <v>1104</v>
      </c>
      <c r="B175" s="1049">
        <v>60112300</v>
      </c>
      <c r="C175" s="1049">
        <v>60112300</v>
      </c>
      <c r="D175" s="1049">
        <v>173914300</v>
      </c>
      <c r="E175" s="1062">
        <v>234026600</v>
      </c>
      <c r="F175" s="1062">
        <v>234026600</v>
      </c>
      <c r="G175" s="1049">
        <v>2106239.4</v>
      </c>
      <c r="H175" s="1043">
        <v>2018</v>
      </c>
      <c r="I175" s="1044"/>
      <c r="J175" s="1044"/>
      <c r="M175" s="1051"/>
      <c r="N175" s="1051"/>
      <c r="O175" s="1051"/>
      <c r="P175" s="1051"/>
      <c r="Q175" s="1051"/>
      <c r="R175" s="1051"/>
      <c r="S175" s="1052"/>
      <c r="V175" s="1053"/>
      <c r="W175" s="1053"/>
      <c r="X175" s="1053"/>
      <c r="Y175" s="1053"/>
      <c r="Z175" s="1053"/>
      <c r="AA175" s="1053"/>
      <c r="AB175" s="1053"/>
    </row>
    <row r="176" spans="1:97" ht="9" customHeight="1">
      <c r="B176" s="1049"/>
      <c r="C176" s="1049"/>
      <c r="D176" s="1049"/>
      <c r="E176" s="1062"/>
      <c r="F176" s="1062"/>
      <c r="G176" s="1049"/>
      <c r="M176" s="1051"/>
      <c r="N176" s="1051"/>
      <c r="O176" s="1051"/>
      <c r="P176" s="1051"/>
      <c r="Q176" s="1051"/>
      <c r="R176" s="1051"/>
      <c r="S176" s="1052"/>
      <c r="V176" s="1053"/>
      <c r="W176" s="1053"/>
      <c r="X176" s="1053"/>
      <c r="Y176" s="1053"/>
      <c r="Z176" s="1053"/>
      <c r="AA176" s="1053"/>
      <c r="AB176" s="1053"/>
    </row>
    <row r="177" spans="1:97" s="1040" customFormat="1" ht="12" customHeight="1">
      <c r="A177" s="1090" t="s">
        <v>455</v>
      </c>
      <c r="B177" s="1054">
        <v>417381397</v>
      </c>
      <c r="C177" s="1054">
        <v>410790697</v>
      </c>
      <c r="D177" s="1054">
        <v>1504699352</v>
      </c>
      <c r="E177" s="1068">
        <v>1922080749</v>
      </c>
      <c r="F177" s="1068">
        <v>1915490049</v>
      </c>
      <c r="G177" s="1054">
        <v>25859115.661499999</v>
      </c>
      <c r="H177" s="1030" t="s">
        <v>1162</v>
      </c>
      <c r="I177" s="1044"/>
      <c r="J177" s="1044"/>
      <c r="K177" s="1045"/>
      <c r="L177" s="1045"/>
      <c r="M177" s="1056"/>
      <c r="N177" s="1056"/>
      <c r="O177" s="1056"/>
      <c r="P177" s="1056"/>
      <c r="Q177" s="1056"/>
      <c r="R177" s="1056"/>
      <c r="S177" s="1047"/>
      <c r="T177" s="1045"/>
      <c r="U177" s="1045"/>
      <c r="V177" s="1048"/>
      <c r="W177" s="1048"/>
      <c r="X177" s="1048"/>
      <c r="Y177" s="1048"/>
      <c r="Z177" s="1048"/>
      <c r="AA177" s="1048"/>
      <c r="AB177" s="1048"/>
      <c r="AC177" s="1045"/>
      <c r="AD177" s="1045"/>
      <c r="AE177" s="1045"/>
      <c r="AF177" s="1045"/>
      <c r="AG177" s="1045"/>
      <c r="AH177" s="1045"/>
      <c r="AI177" s="1045"/>
      <c r="AJ177" s="1045"/>
      <c r="AK177" s="1045"/>
      <c r="AL177" s="1045"/>
      <c r="AM177" s="1045"/>
      <c r="AN177" s="1045"/>
      <c r="AO177" s="1045"/>
      <c r="AP177" s="1045"/>
      <c r="AQ177" s="1045"/>
      <c r="AR177" s="1045"/>
      <c r="AS177" s="1045"/>
      <c r="AT177" s="1045"/>
      <c r="AU177" s="1045"/>
      <c r="AV177" s="1045"/>
      <c r="AW177" s="1045"/>
      <c r="AX177" s="1045"/>
      <c r="AY177" s="1045"/>
      <c r="AZ177" s="1045"/>
      <c r="BA177" s="1045"/>
      <c r="BB177" s="1045"/>
      <c r="BC177" s="1045"/>
      <c r="BD177" s="1045"/>
      <c r="BE177" s="1045"/>
      <c r="BF177" s="1045"/>
      <c r="BG177" s="1045"/>
      <c r="BH177" s="1045"/>
      <c r="BI177" s="1045"/>
      <c r="BJ177" s="1045"/>
      <c r="BK177" s="1045"/>
      <c r="BL177" s="1045"/>
      <c r="BM177" s="1045"/>
      <c r="BN177" s="1045"/>
      <c r="BO177" s="1045"/>
      <c r="BP177" s="1045"/>
      <c r="BQ177" s="1045"/>
      <c r="BR177" s="1045"/>
      <c r="BS177" s="1045"/>
      <c r="BT177" s="1045"/>
      <c r="BU177" s="1045"/>
      <c r="BV177" s="1045"/>
      <c r="BW177" s="1045"/>
      <c r="BX177" s="1045"/>
      <c r="BY177" s="1045"/>
      <c r="BZ177" s="1045"/>
      <c r="CA177" s="1045"/>
      <c r="CB177" s="1045"/>
      <c r="CC177" s="1045"/>
      <c r="CD177" s="1045"/>
      <c r="CE177" s="1045"/>
      <c r="CF177" s="1045"/>
      <c r="CG177" s="1045"/>
      <c r="CH177" s="1045"/>
      <c r="CI177" s="1045"/>
      <c r="CJ177" s="1045"/>
      <c r="CK177" s="1045"/>
      <c r="CL177" s="1045"/>
      <c r="CM177" s="1045"/>
      <c r="CN177" s="1045"/>
      <c r="CO177" s="1045"/>
      <c r="CP177" s="1045"/>
      <c r="CQ177" s="1045"/>
      <c r="CR177" s="1045"/>
      <c r="CS177" s="1045"/>
    </row>
    <row r="178" spans="1:97" s="1040" customFormat="1" ht="12" customHeight="1">
      <c r="A178" s="1040" t="s">
        <v>1105</v>
      </c>
      <c r="B178" s="1054">
        <v>665040100</v>
      </c>
      <c r="C178" s="1054">
        <v>665040100</v>
      </c>
      <c r="D178" s="1054">
        <v>937009225</v>
      </c>
      <c r="E178" s="1068">
        <v>1602049325</v>
      </c>
      <c r="F178" s="1068">
        <v>1602049325</v>
      </c>
      <c r="G178" s="1054">
        <v>18263362.305</v>
      </c>
      <c r="H178" s="1030" t="s">
        <v>1162</v>
      </c>
      <c r="I178" s="1044"/>
      <c r="J178" s="1044"/>
      <c r="K178" s="1045"/>
      <c r="L178" s="1045"/>
      <c r="M178" s="1056"/>
      <c r="N178" s="1056"/>
      <c r="O178" s="1056"/>
      <c r="P178" s="1056"/>
      <c r="Q178" s="1056"/>
      <c r="R178" s="1056"/>
      <c r="S178" s="1047"/>
      <c r="T178" s="1045"/>
      <c r="U178" s="1045"/>
      <c r="V178" s="1048"/>
      <c r="W178" s="1048"/>
      <c r="X178" s="1048"/>
      <c r="Y178" s="1048"/>
      <c r="Z178" s="1048"/>
      <c r="AA178" s="1048"/>
      <c r="AB178" s="1048"/>
      <c r="AC178" s="1045"/>
      <c r="AD178" s="1045"/>
      <c r="AE178" s="1045"/>
      <c r="AF178" s="1045"/>
      <c r="AG178" s="1045"/>
      <c r="AH178" s="1045"/>
      <c r="AI178" s="1045"/>
      <c r="AJ178" s="1045"/>
      <c r="AK178" s="1045"/>
      <c r="AL178" s="1045"/>
      <c r="AM178" s="1045"/>
      <c r="AN178" s="1045"/>
      <c r="AO178" s="1045"/>
      <c r="AP178" s="1045"/>
      <c r="AQ178" s="1045"/>
      <c r="AR178" s="1045"/>
      <c r="AS178" s="1045"/>
      <c r="AT178" s="1045"/>
      <c r="AU178" s="1045"/>
      <c r="AV178" s="1045"/>
      <c r="AW178" s="1045"/>
      <c r="AX178" s="1045"/>
      <c r="AY178" s="1045"/>
      <c r="AZ178" s="1045"/>
      <c r="BA178" s="1045"/>
      <c r="BB178" s="1045"/>
      <c r="BC178" s="1045"/>
      <c r="BD178" s="1045"/>
      <c r="BE178" s="1045"/>
      <c r="BF178" s="1045"/>
      <c r="BG178" s="1045"/>
      <c r="BH178" s="1045"/>
      <c r="BI178" s="1045"/>
      <c r="BJ178" s="1045"/>
      <c r="BK178" s="1045"/>
      <c r="BL178" s="1045"/>
      <c r="BM178" s="1045"/>
      <c r="BN178" s="1045"/>
      <c r="BO178" s="1045"/>
      <c r="BP178" s="1045"/>
      <c r="BQ178" s="1045"/>
      <c r="BR178" s="1045"/>
      <c r="BS178" s="1045"/>
      <c r="BT178" s="1045"/>
      <c r="BU178" s="1045"/>
      <c r="BV178" s="1045"/>
      <c r="BW178" s="1045"/>
      <c r="BX178" s="1045"/>
      <c r="BY178" s="1045"/>
      <c r="BZ178" s="1045"/>
      <c r="CA178" s="1045"/>
      <c r="CB178" s="1045"/>
      <c r="CC178" s="1045"/>
      <c r="CD178" s="1045"/>
      <c r="CE178" s="1045"/>
      <c r="CF178" s="1045"/>
      <c r="CG178" s="1045"/>
      <c r="CH178" s="1045"/>
      <c r="CI178" s="1045"/>
      <c r="CJ178" s="1045"/>
      <c r="CK178" s="1045"/>
      <c r="CL178" s="1045"/>
      <c r="CM178" s="1045"/>
      <c r="CN178" s="1045"/>
      <c r="CO178" s="1045"/>
      <c r="CP178" s="1045"/>
      <c r="CQ178" s="1045"/>
      <c r="CR178" s="1045"/>
      <c r="CS178" s="1045"/>
    </row>
    <row r="179" spans="1:97" s="1040" customFormat="1" ht="12" customHeight="1">
      <c r="A179" s="1040" t="s">
        <v>190</v>
      </c>
      <c r="B179" s="1054">
        <v>2117952670</v>
      </c>
      <c r="C179" s="1054">
        <v>2117952670</v>
      </c>
      <c r="D179" s="1054">
        <v>5376818732</v>
      </c>
      <c r="E179" s="1068">
        <v>7494771402</v>
      </c>
      <c r="F179" s="1068">
        <v>7494771402</v>
      </c>
      <c r="G179" s="1054">
        <v>97432028.225999996</v>
      </c>
      <c r="H179" s="1030" t="s">
        <v>1162</v>
      </c>
      <c r="I179" s="1044"/>
      <c r="J179" s="1044"/>
      <c r="K179" s="1045"/>
      <c r="L179" s="1045"/>
      <c r="M179" s="1056"/>
      <c r="N179" s="1056"/>
      <c r="O179" s="1056"/>
      <c r="P179" s="1056"/>
      <c r="Q179" s="1056"/>
      <c r="R179" s="1056"/>
      <c r="S179" s="1047"/>
      <c r="T179" s="1045"/>
      <c r="U179" s="1045"/>
      <c r="V179" s="1048"/>
      <c r="W179" s="1048"/>
      <c r="X179" s="1048"/>
      <c r="Y179" s="1048"/>
      <c r="Z179" s="1048"/>
      <c r="AA179" s="1048"/>
      <c r="AB179" s="1048"/>
      <c r="AC179" s="1045"/>
      <c r="AD179" s="1045"/>
      <c r="AE179" s="1045"/>
      <c r="AF179" s="1045"/>
      <c r="AG179" s="1045"/>
      <c r="AH179" s="1045"/>
      <c r="AI179" s="1045"/>
      <c r="AJ179" s="1045"/>
      <c r="AK179" s="1045"/>
      <c r="AL179" s="1045"/>
      <c r="AM179" s="1045"/>
      <c r="AN179" s="1045"/>
      <c r="AO179" s="1045"/>
      <c r="AP179" s="1045"/>
      <c r="AQ179" s="1045"/>
      <c r="AR179" s="1045"/>
      <c r="AS179" s="1045"/>
      <c r="AT179" s="1045"/>
      <c r="AU179" s="1045"/>
      <c r="AV179" s="1045"/>
      <c r="AW179" s="1045"/>
      <c r="AX179" s="1045"/>
      <c r="AY179" s="1045"/>
      <c r="AZ179" s="1045"/>
      <c r="BA179" s="1045"/>
      <c r="BB179" s="1045"/>
      <c r="BC179" s="1045"/>
      <c r="BD179" s="1045"/>
      <c r="BE179" s="1045"/>
      <c r="BF179" s="1045"/>
      <c r="BG179" s="1045"/>
      <c r="BH179" s="1045"/>
      <c r="BI179" s="1045"/>
      <c r="BJ179" s="1045"/>
      <c r="BK179" s="1045"/>
      <c r="BL179" s="1045"/>
      <c r="BM179" s="1045"/>
      <c r="BN179" s="1045"/>
      <c r="BO179" s="1045"/>
      <c r="BP179" s="1045"/>
      <c r="BQ179" s="1045"/>
      <c r="BR179" s="1045"/>
      <c r="BS179" s="1045"/>
      <c r="BT179" s="1045"/>
      <c r="BU179" s="1045"/>
      <c r="BV179" s="1045"/>
      <c r="BW179" s="1045"/>
      <c r="BX179" s="1045"/>
      <c r="BY179" s="1045"/>
      <c r="BZ179" s="1045"/>
      <c r="CA179" s="1045"/>
      <c r="CB179" s="1045"/>
      <c r="CC179" s="1045"/>
      <c r="CD179" s="1045"/>
      <c r="CE179" s="1045"/>
      <c r="CF179" s="1045"/>
      <c r="CG179" s="1045"/>
      <c r="CH179" s="1045"/>
      <c r="CI179" s="1045"/>
      <c r="CJ179" s="1045"/>
      <c r="CK179" s="1045"/>
      <c r="CL179" s="1045"/>
      <c r="CM179" s="1045"/>
      <c r="CN179" s="1045"/>
      <c r="CO179" s="1045"/>
      <c r="CP179" s="1045"/>
      <c r="CQ179" s="1045"/>
      <c r="CR179" s="1045"/>
      <c r="CS179" s="1045"/>
    </row>
    <row r="180" spans="1:97" ht="12" customHeight="1">
      <c r="A180" s="281" t="s">
        <v>192</v>
      </c>
      <c r="B180" s="1049">
        <v>169942900</v>
      </c>
      <c r="C180" s="1049">
        <v>167648990</v>
      </c>
      <c r="D180" s="1049">
        <v>648180900</v>
      </c>
      <c r="E180" s="1062">
        <v>818123800</v>
      </c>
      <c r="F180" s="1062">
        <v>815829890</v>
      </c>
      <c r="G180" s="1049">
        <v>6200307.1640000008</v>
      </c>
      <c r="H180" s="1043">
        <v>2018</v>
      </c>
      <c r="I180" s="1044"/>
      <c r="J180" s="1044"/>
      <c r="M180" s="1051"/>
      <c r="N180" s="1051"/>
      <c r="O180" s="1051"/>
      <c r="P180" s="1051"/>
      <c r="Q180" s="1051"/>
      <c r="R180" s="1051"/>
      <c r="S180" s="1052"/>
      <c r="V180" s="1053"/>
      <c r="W180" s="1053"/>
      <c r="X180" s="1053"/>
      <c r="Y180" s="1053"/>
      <c r="Z180" s="1053"/>
      <c r="AA180" s="1053"/>
      <c r="AB180" s="1053"/>
    </row>
    <row r="181" spans="1:97" ht="12" customHeight="1">
      <c r="A181" s="281" t="s">
        <v>156</v>
      </c>
      <c r="B181" s="1049">
        <v>6033262000</v>
      </c>
      <c r="C181" s="1049">
        <v>6033262000</v>
      </c>
      <c r="D181" s="1049">
        <v>16677621000</v>
      </c>
      <c r="E181" s="1062">
        <v>22710883000</v>
      </c>
      <c r="F181" s="1062">
        <v>22710883000</v>
      </c>
      <c r="G181" s="1049">
        <v>272530596</v>
      </c>
      <c r="H181" s="1043">
        <v>2018</v>
      </c>
      <c r="I181" s="1044"/>
      <c r="J181" s="1044"/>
      <c r="M181" s="1051"/>
      <c r="N181" s="1051"/>
      <c r="O181" s="1051"/>
      <c r="P181" s="1051"/>
      <c r="Q181" s="1051"/>
      <c r="R181" s="1051"/>
      <c r="S181" s="1052"/>
      <c r="V181" s="1053"/>
      <c r="W181" s="1053"/>
      <c r="X181" s="1053"/>
      <c r="Y181" s="1053"/>
      <c r="Z181" s="1053"/>
      <c r="AA181" s="1053"/>
      <c r="AB181" s="1053"/>
    </row>
    <row r="182" spans="1:97" ht="9" customHeight="1">
      <c r="B182" s="1049"/>
      <c r="C182" s="1049"/>
      <c r="D182" s="1049"/>
      <c r="E182" s="1062"/>
      <c r="F182" s="1062"/>
      <c r="G182" s="1049"/>
      <c r="M182" s="1051"/>
      <c r="N182" s="1051"/>
      <c r="O182" s="1051"/>
      <c r="P182" s="1051"/>
      <c r="Q182" s="1051"/>
      <c r="R182" s="1051"/>
      <c r="S182" s="1052"/>
      <c r="V182" s="1053"/>
      <c r="W182" s="1053"/>
      <c r="X182" s="1053"/>
      <c r="Y182" s="1053"/>
      <c r="Z182" s="1053"/>
      <c r="AA182" s="1053"/>
      <c r="AB182" s="1053"/>
    </row>
    <row r="183" spans="1:97" ht="12" customHeight="1">
      <c r="A183" s="281" t="s">
        <v>27</v>
      </c>
      <c r="B183" s="1049">
        <v>1531927700</v>
      </c>
      <c r="C183" s="1049">
        <v>1531927700</v>
      </c>
      <c r="D183" s="1049">
        <v>5796963900</v>
      </c>
      <c r="E183" s="1062">
        <v>7328891600</v>
      </c>
      <c r="F183" s="1062">
        <v>7328891600</v>
      </c>
      <c r="G183" s="1049">
        <v>89412477.519999996</v>
      </c>
      <c r="H183" s="1030" t="s">
        <v>1162</v>
      </c>
      <c r="I183" s="1044"/>
      <c r="J183" s="1044"/>
      <c r="M183" s="1051"/>
      <c r="N183" s="1051"/>
      <c r="O183" s="1051"/>
      <c r="P183" s="1051"/>
      <c r="Q183" s="1051"/>
      <c r="R183" s="1051"/>
      <c r="S183" s="1052"/>
      <c r="V183" s="1053"/>
      <c r="W183" s="1053"/>
      <c r="X183" s="1053"/>
      <c r="Y183" s="1053"/>
      <c r="Z183" s="1053"/>
      <c r="AA183" s="1053"/>
      <c r="AB183" s="1053"/>
    </row>
    <row r="184" spans="1:97" ht="12" customHeight="1">
      <c r="A184" s="281" t="s">
        <v>193</v>
      </c>
      <c r="B184" s="1049">
        <v>532554700</v>
      </c>
      <c r="C184" s="1049">
        <v>532554700</v>
      </c>
      <c r="D184" s="1049">
        <v>1674996900</v>
      </c>
      <c r="E184" s="1062">
        <v>2207551600</v>
      </c>
      <c r="F184" s="1062">
        <v>2207551600</v>
      </c>
      <c r="G184" s="1049">
        <v>26490619.199999999</v>
      </c>
      <c r="H184" s="1030" t="s">
        <v>1162</v>
      </c>
      <c r="I184" s="1044"/>
      <c r="J184" s="1044"/>
      <c r="M184" s="1051"/>
      <c r="N184" s="1051"/>
      <c r="O184" s="1051"/>
      <c r="P184" s="1051"/>
      <c r="Q184" s="1051"/>
      <c r="R184" s="1051"/>
      <c r="S184" s="1052"/>
      <c r="V184" s="1053"/>
      <c r="W184" s="1053"/>
      <c r="X184" s="1053"/>
      <c r="Y184" s="1053"/>
      <c r="Z184" s="1053"/>
      <c r="AA184" s="1053"/>
      <c r="AB184" s="1053"/>
    </row>
    <row r="185" spans="1:97" s="1040" customFormat="1" ht="12" customHeight="1">
      <c r="A185" s="1040" t="s">
        <v>1182</v>
      </c>
      <c r="B185" s="1054">
        <v>443262658</v>
      </c>
      <c r="C185" s="1054">
        <v>428399375</v>
      </c>
      <c r="D185" s="1054">
        <v>1437926372</v>
      </c>
      <c r="E185" s="1068">
        <v>1881189030</v>
      </c>
      <c r="F185" s="1068">
        <v>1866325747</v>
      </c>
      <c r="G185" s="1054">
        <v>18103359.745899998</v>
      </c>
      <c r="H185" s="1043">
        <v>2017</v>
      </c>
      <c r="I185" s="1044"/>
      <c r="J185" s="1044"/>
      <c r="K185" s="1045"/>
      <c r="L185" s="1045"/>
      <c r="M185" s="1056"/>
      <c r="N185" s="1056"/>
      <c r="O185" s="1056"/>
      <c r="P185" s="1056"/>
      <c r="Q185" s="1056"/>
      <c r="R185" s="1056"/>
      <c r="S185" s="1047"/>
      <c r="T185" s="1045"/>
      <c r="U185" s="1045"/>
      <c r="V185" s="1048"/>
      <c r="W185" s="1048"/>
      <c r="X185" s="1048"/>
      <c r="Y185" s="1048"/>
      <c r="Z185" s="1048"/>
      <c r="AA185" s="1048"/>
      <c r="AB185" s="1048"/>
      <c r="AC185" s="1045"/>
      <c r="AD185" s="1045"/>
      <c r="AE185" s="1045"/>
      <c r="AF185" s="1045"/>
      <c r="AG185" s="1045"/>
      <c r="AH185" s="1045"/>
      <c r="AI185" s="1045"/>
      <c r="AJ185" s="1045"/>
      <c r="AK185" s="1045"/>
      <c r="AL185" s="1045"/>
      <c r="AM185" s="1045"/>
      <c r="AN185" s="1045"/>
      <c r="AO185" s="1045"/>
      <c r="AP185" s="1045"/>
      <c r="AQ185" s="1045"/>
      <c r="AR185" s="1045"/>
      <c r="AS185" s="1045"/>
      <c r="AT185" s="1045"/>
      <c r="AU185" s="1045"/>
      <c r="AV185" s="1045"/>
      <c r="AW185" s="1045"/>
      <c r="AX185" s="1045"/>
      <c r="AY185" s="1045"/>
      <c r="AZ185" s="1045"/>
      <c r="BA185" s="1045"/>
      <c r="BB185" s="1045"/>
      <c r="BC185" s="1045"/>
      <c r="BD185" s="1045"/>
      <c r="BE185" s="1045"/>
      <c r="BF185" s="1045"/>
      <c r="BG185" s="1045"/>
      <c r="BH185" s="1045"/>
      <c r="BI185" s="1045"/>
      <c r="BJ185" s="1045"/>
      <c r="BK185" s="1045"/>
      <c r="BL185" s="1045"/>
      <c r="BM185" s="1045"/>
      <c r="BN185" s="1045"/>
      <c r="BO185" s="1045"/>
      <c r="BP185" s="1045"/>
      <c r="BQ185" s="1045"/>
      <c r="BR185" s="1045"/>
      <c r="BS185" s="1045"/>
      <c r="BT185" s="1045"/>
      <c r="BU185" s="1045"/>
      <c r="BV185" s="1045"/>
      <c r="BW185" s="1045"/>
      <c r="BX185" s="1045"/>
      <c r="BY185" s="1045"/>
      <c r="BZ185" s="1045"/>
      <c r="CA185" s="1045"/>
      <c r="CB185" s="1045"/>
      <c r="CC185" s="1045"/>
      <c r="CD185" s="1045"/>
      <c r="CE185" s="1045"/>
      <c r="CF185" s="1045"/>
      <c r="CG185" s="1045"/>
      <c r="CH185" s="1045"/>
      <c r="CI185" s="1045"/>
      <c r="CJ185" s="1045"/>
      <c r="CK185" s="1045"/>
      <c r="CL185" s="1045"/>
      <c r="CM185" s="1045"/>
      <c r="CN185" s="1045"/>
      <c r="CO185" s="1045"/>
      <c r="CP185" s="1045"/>
      <c r="CQ185" s="1045"/>
      <c r="CR185" s="1045"/>
      <c r="CS185" s="1045"/>
    </row>
    <row r="186" spans="1:97" s="1040" customFormat="1" ht="12" customHeight="1">
      <c r="A186" s="1040" t="s">
        <v>195</v>
      </c>
      <c r="B186" s="1054">
        <v>3404013000</v>
      </c>
      <c r="C186" s="1054">
        <v>2964861700</v>
      </c>
      <c r="D186" s="1054">
        <v>6807166800</v>
      </c>
      <c r="E186" s="1068">
        <v>10211179800</v>
      </c>
      <c r="F186" s="1068">
        <v>9772028500</v>
      </c>
      <c r="G186" s="1054">
        <v>108469516.35000001</v>
      </c>
      <c r="H186" s="1030" t="s">
        <v>1162</v>
      </c>
      <c r="I186" s="1044"/>
      <c r="J186" s="1044"/>
      <c r="K186" s="1045"/>
      <c r="L186" s="1045"/>
      <c r="M186" s="1056"/>
      <c r="N186" s="1056"/>
      <c r="O186" s="1056"/>
      <c r="P186" s="1056"/>
      <c r="Q186" s="1056"/>
      <c r="R186" s="1056"/>
      <c r="S186" s="1047"/>
      <c r="T186" s="1045"/>
      <c r="U186" s="1045"/>
      <c r="V186" s="1048"/>
      <c r="W186" s="1048"/>
      <c r="X186" s="1048"/>
      <c r="Y186" s="1048"/>
      <c r="Z186" s="1048"/>
      <c r="AA186" s="1048"/>
      <c r="AB186" s="1048"/>
      <c r="AC186" s="1045"/>
      <c r="AD186" s="1045"/>
      <c r="AE186" s="1045"/>
      <c r="AF186" s="1045"/>
      <c r="AG186" s="1045"/>
      <c r="AH186" s="1045"/>
      <c r="AI186" s="1045"/>
      <c r="AJ186" s="1045"/>
      <c r="AK186" s="1045"/>
      <c r="AL186" s="1045"/>
      <c r="AM186" s="1045"/>
      <c r="AN186" s="1045"/>
      <c r="AO186" s="1045"/>
      <c r="AP186" s="1045"/>
      <c r="AQ186" s="1045"/>
      <c r="AR186" s="1045"/>
      <c r="AS186" s="1045"/>
      <c r="AT186" s="1045"/>
      <c r="AU186" s="1045"/>
      <c r="AV186" s="1045"/>
      <c r="AW186" s="1045"/>
      <c r="AX186" s="1045"/>
      <c r="AY186" s="1045"/>
      <c r="AZ186" s="1045"/>
      <c r="BA186" s="1045"/>
      <c r="BB186" s="1045"/>
      <c r="BC186" s="1045"/>
      <c r="BD186" s="1045"/>
      <c r="BE186" s="1045"/>
      <c r="BF186" s="1045"/>
      <c r="BG186" s="1045"/>
      <c r="BH186" s="1045"/>
      <c r="BI186" s="1045"/>
      <c r="BJ186" s="1045"/>
      <c r="BK186" s="1045"/>
      <c r="BL186" s="1045"/>
      <c r="BM186" s="1045"/>
      <c r="BN186" s="1045"/>
      <c r="BO186" s="1045"/>
      <c r="BP186" s="1045"/>
      <c r="BQ186" s="1045"/>
      <c r="BR186" s="1045"/>
      <c r="BS186" s="1045"/>
      <c r="BT186" s="1045"/>
      <c r="BU186" s="1045"/>
      <c r="BV186" s="1045"/>
      <c r="BW186" s="1045"/>
      <c r="BX186" s="1045"/>
      <c r="BY186" s="1045"/>
      <c r="BZ186" s="1045"/>
      <c r="CA186" s="1045"/>
      <c r="CB186" s="1045"/>
      <c r="CC186" s="1045"/>
      <c r="CD186" s="1045"/>
      <c r="CE186" s="1045"/>
      <c r="CF186" s="1045"/>
      <c r="CG186" s="1045"/>
      <c r="CH186" s="1045"/>
      <c r="CI186" s="1045"/>
      <c r="CJ186" s="1045"/>
      <c r="CK186" s="1045"/>
      <c r="CL186" s="1045"/>
      <c r="CM186" s="1045"/>
      <c r="CN186" s="1045"/>
      <c r="CO186" s="1045"/>
      <c r="CP186" s="1045"/>
      <c r="CQ186" s="1045"/>
      <c r="CR186" s="1045"/>
      <c r="CS186" s="1045"/>
    </row>
    <row r="187" spans="1:97" ht="12" customHeight="1">
      <c r="A187" s="281" t="s">
        <v>703</v>
      </c>
      <c r="B187" s="1049">
        <v>24049473200</v>
      </c>
      <c r="C187" s="1049">
        <v>23776037400</v>
      </c>
      <c r="D187" s="1049">
        <v>33460858200</v>
      </c>
      <c r="E187" s="1062">
        <v>57510331400</v>
      </c>
      <c r="F187" s="1062">
        <v>57236895600</v>
      </c>
      <c r="G187" s="1049">
        <v>576906783.70000005</v>
      </c>
      <c r="H187" s="1030" t="s">
        <v>1162</v>
      </c>
      <c r="I187" s="1044"/>
      <c r="J187" s="1044"/>
      <c r="M187" s="1051"/>
      <c r="N187" s="1051"/>
      <c r="O187" s="1051"/>
      <c r="P187" s="1051"/>
      <c r="Q187" s="1051"/>
      <c r="R187" s="1051"/>
      <c r="S187" s="1052"/>
      <c r="V187" s="1053"/>
      <c r="W187" s="1053"/>
      <c r="X187" s="1053"/>
      <c r="Y187" s="1053"/>
      <c r="Z187" s="1053"/>
      <c r="AA187" s="1053"/>
      <c r="AB187" s="1053"/>
    </row>
    <row r="188" spans="1:97" ht="9" customHeight="1">
      <c r="B188" s="1049"/>
      <c r="C188" s="1049"/>
      <c r="D188" s="1049"/>
      <c r="E188" s="1062"/>
      <c r="F188" s="1062"/>
      <c r="G188" s="1049"/>
      <c r="M188" s="1051"/>
      <c r="N188" s="1051"/>
      <c r="O188" s="1051"/>
      <c r="P188" s="1051"/>
      <c r="Q188" s="1051"/>
      <c r="R188" s="1051"/>
      <c r="S188" s="1052"/>
      <c r="V188" s="1053"/>
      <c r="W188" s="1053"/>
      <c r="X188" s="1053"/>
      <c r="Y188" s="1053"/>
      <c r="Z188" s="1053"/>
      <c r="AA188" s="1053"/>
      <c r="AB188" s="1053"/>
    </row>
    <row r="189" spans="1:97" ht="12" customHeight="1">
      <c r="A189" s="281" t="s">
        <v>197</v>
      </c>
      <c r="B189" s="1049">
        <v>605236100</v>
      </c>
      <c r="C189" s="1049">
        <v>592115300</v>
      </c>
      <c r="D189" s="1049">
        <v>1165286300</v>
      </c>
      <c r="E189" s="1062">
        <v>1770522400</v>
      </c>
      <c r="F189" s="1062">
        <v>1757401600</v>
      </c>
      <c r="G189" s="1049">
        <v>15816614.4</v>
      </c>
      <c r="H189" s="1043">
        <v>2018</v>
      </c>
      <c r="I189" s="1044"/>
      <c r="J189" s="1044"/>
      <c r="M189" s="1051"/>
      <c r="N189" s="1051"/>
      <c r="O189" s="1051"/>
      <c r="P189" s="1051"/>
      <c r="Q189" s="1051"/>
      <c r="R189" s="1051"/>
      <c r="S189" s="1052"/>
      <c r="V189" s="1053"/>
      <c r="W189" s="1053"/>
      <c r="X189" s="1053"/>
      <c r="Y189" s="1053"/>
      <c r="Z189" s="1053"/>
      <c r="AA189" s="1053"/>
      <c r="AB189" s="1053"/>
    </row>
    <row r="190" spans="1:97" s="1040" customFormat="1" ht="12" customHeight="1">
      <c r="A190" s="1040" t="s">
        <v>1106</v>
      </c>
      <c r="B190" s="1054">
        <v>629614500</v>
      </c>
      <c r="C190" s="1054">
        <v>629614500</v>
      </c>
      <c r="D190" s="1054">
        <v>1243076959</v>
      </c>
      <c r="E190" s="1068">
        <v>1872691459</v>
      </c>
      <c r="F190" s="1068">
        <v>1872691459</v>
      </c>
      <c r="G190" s="1054">
        <v>11236148.753999999</v>
      </c>
      <c r="H190" s="1030" t="s">
        <v>1162</v>
      </c>
      <c r="I190" s="1044"/>
      <c r="J190" s="1044"/>
      <c r="K190" s="1045"/>
      <c r="L190" s="1045"/>
      <c r="M190" s="1056"/>
      <c r="N190" s="1056"/>
      <c r="O190" s="1056"/>
      <c r="P190" s="1056"/>
      <c r="Q190" s="1056"/>
      <c r="R190" s="1056"/>
      <c r="S190" s="1047"/>
      <c r="T190" s="1045"/>
      <c r="U190" s="1045"/>
      <c r="V190" s="1048"/>
      <c r="W190" s="1048"/>
      <c r="X190" s="1048"/>
      <c r="Y190" s="1048"/>
      <c r="Z190" s="1048"/>
      <c r="AA190" s="1048"/>
      <c r="AB190" s="1048"/>
      <c r="AC190" s="1045"/>
      <c r="AD190" s="1045"/>
      <c r="AE190" s="1045"/>
      <c r="AF190" s="1045"/>
      <c r="AG190" s="1045"/>
      <c r="AH190" s="1045"/>
      <c r="AI190" s="1045"/>
      <c r="AJ190" s="1045"/>
      <c r="AK190" s="1045"/>
      <c r="AL190" s="1045"/>
      <c r="AM190" s="1045"/>
      <c r="AN190" s="1045"/>
      <c r="AO190" s="1045"/>
      <c r="AP190" s="1045"/>
      <c r="AQ190" s="1045"/>
      <c r="AR190" s="1045"/>
      <c r="AS190" s="1045"/>
      <c r="AT190" s="1045"/>
      <c r="AU190" s="1045"/>
      <c r="AV190" s="1045"/>
      <c r="AW190" s="1045"/>
      <c r="AX190" s="1045"/>
      <c r="AY190" s="1045"/>
      <c r="AZ190" s="1045"/>
      <c r="BA190" s="1045"/>
      <c r="BB190" s="1045"/>
      <c r="BC190" s="1045"/>
      <c r="BD190" s="1045"/>
      <c r="BE190" s="1045"/>
      <c r="BF190" s="1045"/>
      <c r="BG190" s="1045"/>
      <c r="BH190" s="1045"/>
      <c r="BI190" s="1045"/>
      <c r="BJ190" s="1045"/>
      <c r="BK190" s="1045"/>
      <c r="BL190" s="1045"/>
      <c r="BM190" s="1045"/>
      <c r="BN190" s="1045"/>
      <c r="BO190" s="1045"/>
      <c r="BP190" s="1045"/>
      <c r="BQ190" s="1045"/>
      <c r="BR190" s="1045"/>
      <c r="BS190" s="1045"/>
      <c r="BT190" s="1045"/>
      <c r="BU190" s="1045"/>
      <c r="BV190" s="1045"/>
      <c r="BW190" s="1045"/>
      <c r="BX190" s="1045"/>
      <c r="BY190" s="1045"/>
      <c r="BZ190" s="1045"/>
      <c r="CA190" s="1045"/>
      <c r="CB190" s="1045"/>
      <c r="CC190" s="1045"/>
      <c r="CD190" s="1045"/>
      <c r="CE190" s="1045"/>
      <c r="CF190" s="1045"/>
      <c r="CG190" s="1045"/>
      <c r="CH190" s="1045"/>
      <c r="CI190" s="1045"/>
      <c r="CJ190" s="1045"/>
      <c r="CK190" s="1045"/>
      <c r="CL190" s="1045"/>
      <c r="CM190" s="1045"/>
      <c r="CN190" s="1045"/>
      <c r="CO190" s="1045"/>
      <c r="CP190" s="1045"/>
      <c r="CQ190" s="1045"/>
      <c r="CR190" s="1045"/>
      <c r="CS190" s="1045"/>
    </row>
    <row r="191" spans="1:97" ht="12" customHeight="1">
      <c r="A191" s="281" t="s">
        <v>201</v>
      </c>
      <c r="B191" s="1049">
        <v>1050295000</v>
      </c>
      <c r="C191" s="1049">
        <v>1047261000</v>
      </c>
      <c r="D191" s="1049">
        <v>2075663650</v>
      </c>
      <c r="E191" s="1062">
        <v>3125958650</v>
      </c>
      <c r="F191" s="1062">
        <v>3122924650</v>
      </c>
      <c r="G191" s="1049">
        <v>28386391.670000002</v>
      </c>
      <c r="H191" s="1043">
        <v>2018</v>
      </c>
      <c r="I191" s="1044"/>
      <c r="J191" s="1044"/>
      <c r="M191" s="1051"/>
      <c r="N191" s="1051"/>
      <c r="O191" s="1051"/>
      <c r="P191" s="1051"/>
      <c r="Q191" s="1051"/>
      <c r="R191" s="1051"/>
      <c r="S191" s="1052"/>
      <c r="V191" s="1053"/>
      <c r="W191" s="1053"/>
      <c r="X191" s="1053"/>
      <c r="Y191" s="1053"/>
      <c r="Z191" s="1053"/>
      <c r="AA191" s="1053"/>
      <c r="AB191" s="1053"/>
    </row>
    <row r="192" spans="1:97">
      <c r="I192" s="1044"/>
      <c r="J192" s="1044"/>
    </row>
    <row r="193" spans="1:97" s="1081" customFormat="1" ht="12.75" customHeight="1">
      <c r="A193" s="1091" t="s">
        <v>29</v>
      </c>
      <c r="B193" s="1075">
        <f t="shared" ref="B193:G193" si="1">SUM(B142:B164,B171:B191)</f>
        <v>95978526846</v>
      </c>
      <c r="C193" s="1075">
        <f t="shared" si="1"/>
        <v>94419717558</v>
      </c>
      <c r="D193" s="1075">
        <f t="shared" si="1"/>
        <v>182990238053</v>
      </c>
      <c r="E193" s="1075">
        <f t="shared" si="1"/>
        <v>278968764899</v>
      </c>
      <c r="F193" s="1075">
        <f t="shared" si="1"/>
        <v>277409955611</v>
      </c>
      <c r="G193" s="1075">
        <f t="shared" si="1"/>
        <v>3082480084.2877998</v>
      </c>
      <c r="H193" s="1076"/>
      <c r="K193" s="1078"/>
      <c r="L193" s="1078"/>
      <c r="M193" s="1080"/>
      <c r="N193" s="1080"/>
      <c r="O193" s="1080"/>
      <c r="P193" s="1080"/>
      <c r="Q193" s="1080"/>
      <c r="R193" s="1080"/>
      <c r="S193" s="1078"/>
      <c r="T193" s="1078"/>
      <c r="U193" s="1078"/>
      <c r="V193" s="1078"/>
      <c r="W193" s="1078"/>
      <c r="X193" s="1078"/>
      <c r="Y193" s="1078"/>
      <c r="Z193" s="1078"/>
      <c r="AA193" s="1078"/>
      <c r="AB193" s="1078"/>
      <c r="AC193" s="1078"/>
      <c r="AD193" s="1078"/>
      <c r="AE193" s="1078"/>
      <c r="AF193" s="1078"/>
      <c r="AG193" s="1078"/>
      <c r="AH193" s="1078"/>
      <c r="AI193" s="1078"/>
      <c r="AJ193" s="1078"/>
      <c r="AK193" s="1078"/>
      <c r="AL193" s="1078"/>
      <c r="AM193" s="1078"/>
      <c r="AN193" s="1078"/>
      <c r="AO193" s="1078"/>
      <c r="AP193" s="1078"/>
      <c r="AQ193" s="1078"/>
      <c r="AR193" s="1078"/>
      <c r="AS193" s="1078"/>
      <c r="AT193" s="1078"/>
      <c r="AU193" s="1078"/>
      <c r="AV193" s="1078"/>
      <c r="AW193" s="1078"/>
      <c r="AX193" s="1078"/>
      <c r="AY193" s="1078"/>
      <c r="AZ193" s="1078"/>
      <c r="BA193" s="1078"/>
      <c r="BB193" s="1078"/>
      <c r="BC193" s="1078"/>
      <c r="BD193" s="1078"/>
      <c r="BE193" s="1078"/>
      <c r="BF193" s="1078"/>
      <c r="BG193" s="1078"/>
      <c r="BH193" s="1078"/>
      <c r="BI193" s="1078"/>
      <c r="BJ193" s="1078"/>
      <c r="BK193" s="1078"/>
      <c r="BL193" s="1078"/>
      <c r="BM193" s="1078"/>
      <c r="BN193" s="1078"/>
      <c r="BO193" s="1078"/>
      <c r="BP193" s="1078"/>
      <c r="BQ193" s="1078"/>
      <c r="BR193" s="1078"/>
      <c r="BS193" s="1078"/>
      <c r="BT193" s="1078"/>
      <c r="BU193" s="1078"/>
      <c r="BV193" s="1078"/>
      <c r="BW193" s="1078"/>
      <c r="BX193" s="1078"/>
      <c r="BY193" s="1078"/>
      <c r="BZ193" s="1078"/>
      <c r="CA193" s="1078"/>
      <c r="CB193" s="1078"/>
      <c r="CC193" s="1078"/>
      <c r="CD193" s="1078"/>
      <c r="CE193" s="1078"/>
      <c r="CF193" s="1078"/>
      <c r="CG193" s="1078"/>
      <c r="CH193" s="1078"/>
      <c r="CI193" s="1078"/>
      <c r="CJ193" s="1078"/>
      <c r="CK193" s="1078"/>
      <c r="CL193" s="1078"/>
      <c r="CM193" s="1078"/>
      <c r="CN193" s="1078"/>
      <c r="CO193" s="1078"/>
      <c r="CP193" s="1078"/>
      <c r="CQ193" s="1078"/>
      <c r="CR193" s="1078"/>
      <c r="CS193" s="1078"/>
    </row>
    <row r="194" spans="1:97" s="1081" customFormat="1" ht="12.75" customHeight="1">
      <c r="A194" s="1091" t="s">
        <v>24</v>
      </c>
      <c r="B194" s="1075">
        <f t="shared" ref="B194:G194" si="2">B136</f>
        <v>316325164289</v>
      </c>
      <c r="C194" s="1075">
        <f t="shared" si="2"/>
        <v>290281709955.67999</v>
      </c>
      <c r="D194" s="1075">
        <f t="shared" si="2"/>
        <v>563252485185</v>
      </c>
      <c r="E194" s="1075">
        <f t="shared" si="2"/>
        <v>879577649474</v>
      </c>
      <c r="F194" s="1075">
        <f t="shared" si="2"/>
        <v>853534195140.67993</v>
      </c>
      <c r="G194" s="1075">
        <f t="shared" si="2"/>
        <v>8157076942.892704</v>
      </c>
      <c r="H194" s="1076"/>
      <c r="K194" s="1078"/>
      <c r="L194" s="1078"/>
      <c r="M194" s="1080"/>
      <c r="N194" s="1080"/>
      <c r="O194" s="1080"/>
      <c r="P194" s="1080"/>
      <c r="Q194" s="1080"/>
      <c r="R194" s="1080"/>
      <c r="S194" s="1078"/>
      <c r="T194" s="1078"/>
      <c r="U194" s="1078"/>
      <c r="V194" s="1078"/>
      <c r="W194" s="1078"/>
      <c r="X194" s="1078"/>
      <c r="Y194" s="1078"/>
      <c r="Z194" s="1078"/>
      <c r="AA194" s="1078"/>
      <c r="AB194" s="1078"/>
      <c r="AC194" s="1078"/>
      <c r="AD194" s="1078"/>
      <c r="AE194" s="1078"/>
      <c r="AF194" s="1078"/>
      <c r="AG194" s="1078"/>
      <c r="AH194" s="1078"/>
      <c r="AI194" s="1078"/>
      <c r="AJ194" s="1078"/>
      <c r="AK194" s="1078"/>
      <c r="AL194" s="1078"/>
      <c r="AM194" s="1078"/>
      <c r="AN194" s="1078"/>
      <c r="AO194" s="1078"/>
      <c r="AP194" s="1078"/>
      <c r="AQ194" s="1078"/>
      <c r="AR194" s="1078"/>
      <c r="AS194" s="1078"/>
      <c r="AT194" s="1078"/>
      <c r="AU194" s="1078"/>
      <c r="AV194" s="1078"/>
      <c r="AW194" s="1078"/>
      <c r="AX194" s="1078"/>
      <c r="AY194" s="1078"/>
      <c r="AZ194" s="1078"/>
      <c r="BA194" s="1078"/>
      <c r="BB194" s="1078"/>
      <c r="BC194" s="1078"/>
      <c r="BD194" s="1078"/>
      <c r="BE194" s="1078"/>
      <c r="BF194" s="1078"/>
      <c r="BG194" s="1078"/>
      <c r="BH194" s="1078"/>
      <c r="BI194" s="1078"/>
      <c r="BJ194" s="1078"/>
      <c r="BK194" s="1078"/>
      <c r="BL194" s="1078"/>
      <c r="BM194" s="1078"/>
      <c r="BN194" s="1078"/>
      <c r="BO194" s="1078"/>
      <c r="BP194" s="1078"/>
      <c r="BQ194" s="1078"/>
      <c r="BR194" s="1078"/>
      <c r="BS194" s="1078"/>
      <c r="BT194" s="1078"/>
      <c r="BU194" s="1078"/>
      <c r="BV194" s="1078"/>
      <c r="BW194" s="1078"/>
      <c r="BX194" s="1078"/>
      <c r="BY194" s="1078"/>
      <c r="BZ194" s="1078"/>
      <c r="CA194" s="1078"/>
      <c r="CB194" s="1078"/>
      <c r="CC194" s="1078"/>
      <c r="CD194" s="1078"/>
      <c r="CE194" s="1078"/>
      <c r="CF194" s="1078"/>
      <c r="CG194" s="1078"/>
      <c r="CH194" s="1078"/>
      <c r="CI194" s="1078"/>
      <c r="CJ194" s="1078"/>
      <c r="CK194" s="1078"/>
      <c r="CL194" s="1078"/>
      <c r="CM194" s="1078"/>
      <c r="CN194" s="1078"/>
      <c r="CO194" s="1078"/>
      <c r="CP194" s="1078"/>
      <c r="CQ194" s="1078"/>
      <c r="CR194" s="1078"/>
      <c r="CS194" s="1078"/>
    </row>
    <row r="195" spans="1:97">
      <c r="A195" s="1092"/>
      <c r="B195" s="1093"/>
      <c r="C195" s="1093"/>
      <c r="D195" s="1093"/>
      <c r="E195" s="1093"/>
      <c r="F195" s="1093"/>
      <c r="G195" s="1093"/>
      <c r="H195" s="1094"/>
      <c r="M195" s="1082"/>
      <c r="N195" s="1082"/>
      <c r="O195" s="1082"/>
      <c r="P195" s="1082"/>
      <c r="Q195" s="1082"/>
      <c r="R195" s="1082"/>
    </row>
    <row r="196" spans="1:97" s="1081" customFormat="1" ht="12.75" customHeight="1">
      <c r="A196" s="1091" t="s">
        <v>30</v>
      </c>
      <c r="B196" s="1075">
        <f t="shared" ref="B196:G196" si="3">B193+B194</f>
        <v>412303691135</v>
      </c>
      <c r="C196" s="1075">
        <f t="shared" si="3"/>
        <v>384701427513.67999</v>
      </c>
      <c r="D196" s="1075">
        <f t="shared" si="3"/>
        <v>746242723238</v>
      </c>
      <c r="E196" s="1075">
        <f t="shared" si="3"/>
        <v>1158546414373</v>
      </c>
      <c r="F196" s="1075">
        <f t="shared" si="3"/>
        <v>1130944150751.6799</v>
      </c>
      <c r="G196" s="1075">
        <f t="shared" si="3"/>
        <v>11239557027.180504</v>
      </c>
      <c r="H196" s="1076"/>
      <c r="K196" s="1078"/>
      <c r="L196" s="1078"/>
      <c r="M196" s="1080"/>
      <c r="N196" s="1080"/>
      <c r="O196" s="1080"/>
      <c r="P196" s="1080"/>
      <c r="Q196" s="1080"/>
      <c r="R196" s="1080"/>
      <c r="S196" s="1078"/>
      <c r="T196" s="1078"/>
      <c r="U196" s="1078"/>
      <c r="V196" s="1078"/>
      <c r="W196" s="1078"/>
      <c r="X196" s="1078"/>
      <c r="Y196" s="1078"/>
      <c r="Z196" s="1078"/>
      <c r="AA196" s="1078"/>
      <c r="AB196" s="1078"/>
      <c r="AC196" s="1078"/>
      <c r="AD196" s="1078"/>
      <c r="AE196" s="1078"/>
      <c r="AF196" s="1078"/>
      <c r="AG196" s="1078"/>
      <c r="AH196" s="1078"/>
      <c r="AI196" s="1078"/>
      <c r="AJ196" s="1078"/>
      <c r="AK196" s="1078"/>
      <c r="AL196" s="1078"/>
      <c r="AM196" s="1078"/>
      <c r="AN196" s="1078"/>
      <c r="AO196" s="1078"/>
      <c r="AP196" s="1078"/>
      <c r="AQ196" s="1078"/>
      <c r="AR196" s="1078"/>
      <c r="AS196" s="1078"/>
      <c r="AT196" s="1078"/>
      <c r="AU196" s="1078"/>
      <c r="AV196" s="1078"/>
      <c r="AW196" s="1078"/>
      <c r="AX196" s="1078"/>
      <c r="AY196" s="1078"/>
      <c r="AZ196" s="1078"/>
      <c r="BA196" s="1078"/>
      <c r="BB196" s="1078"/>
      <c r="BC196" s="1078"/>
      <c r="BD196" s="1078"/>
      <c r="BE196" s="1078"/>
      <c r="BF196" s="1078"/>
      <c r="BG196" s="1078"/>
      <c r="BH196" s="1078"/>
      <c r="BI196" s="1078"/>
      <c r="BJ196" s="1078"/>
      <c r="BK196" s="1078"/>
      <c r="BL196" s="1078"/>
      <c r="BM196" s="1078"/>
      <c r="BN196" s="1078"/>
      <c r="BO196" s="1078"/>
      <c r="BP196" s="1078"/>
      <c r="BQ196" s="1078"/>
      <c r="BR196" s="1078"/>
      <c r="BS196" s="1078"/>
      <c r="BT196" s="1078"/>
      <c r="BU196" s="1078"/>
      <c r="BV196" s="1078"/>
      <c r="BW196" s="1078"/>
      <c r="BX196" s="1078"/>
      <c r="BY196" s="1078"/>
      <c r="BZ196" s="1078"/>
      <c r="CA196" s="1078"/>
      <c r="CB196" s="1078"/>
      <c r="CC196" s="1078"/>
      <c r="CD196" s="1078"/>
      <c r="CE196" s="1078"/>
      <c r="CF196" s="1078"/>
      <c r="CG196" s="1078"/>
      <c r="CH196" s="1078"/>
      <c r="CI196" s="1078"/>
      <c r="CJ196" s="1078"/>
      <c r="CK196" s="1078"/>
      <c r="CL196" s="1078"/>
      <c r="CM196" s="1078"/>
      <c r="CN196" s="1078"/>
      <c r="CO196" s="1078"/>
      <c r="CP196" s="1078"/>
      <c r="CQ196" s="1078"/>
      <c r="CR196" s="1078"/>
      <c r="CS196" s="1078"/>
    </row>
    <row r="197" spans="1:97">
      <c r="A197" s="1095"/>
      <c r="B197" s="1215">
        <v>412234878635</v>
      </c>
      <c r="C197" s="1215">
        <v>384581291113.67999</v>
      </c>
      <c r="D197" s="1215">
        <v>746225752138</v>
      </c>
      <c r="E197" s="1215">
        <v>1158460630773</v>
      </c>
      <c r="F197" s="1215">
        <v>1130807043251.6799</v>
      </c>
      <c r="G197" s="1215">
        <v>11238391613.430504</v>
      </c>
      <c r="H197" s="1096"/>
    </row>
    <row r="198" spans="1:97">
      <c r="A198" s="281" t="s">
        <v>1</v>
      </c>
      <c r="B198" s="1097"/>
      <c r="C198" s="1097"/>
      <c r="D198" s="1097"/>
      <c r="E198" s="1097"/>
      <c r="F198" s="1097"/>
      <c r="G198" s="1097"/>
      <c r="H198" s="1096"/>
      <c r="L198" s="1407"/>
      <c r="M198" s="1407"/>
      <c r="N198" s="1407"/>
      <c r="O198" s="1407"/>
      <c r="P198" s="1407"/>
      <c r="Q198" s="1407"/>
      <c r="R198" s="1407"/>
      <c r="S198" s="1407"/>
    </row>
    <row r="199" spans="1:97">
      <c r="A199" s="1413" t="s">
        <v>1107</v>
      </c>
      <c r="B199" s="1413"/>
      <c r="C199" s="1413"/>
      <c r="D199" s="1413"/>
      <c r="E199" s="1413"/>
      <c r="F199" s="1413"/>
      <c r="G199" s="1413"/>
      <c r="H199" s="1413"/>
      <c r="L199" s="1407"/>
      <c r="M199" s="1407"/>
      <c r="N199" s="1407"/>
      <c r="O199" s="1407"/>
      <c r="P199" s="1407"/>
      <c r="Q199" s="1407"/>
      <c r="R199" s="1407"/>
      <c r="S199" s="1407"/>
    </row>
    <row r="200" spans="1:97">
      <c r="A200" s="1413" t="s">
        <v>1108</v>
      </c>
      <c r="B200" s="1413"/>
      <c r="C200" s="1413"/>
      <c r="D200" s="1413"/>
      <c r="E200" s="1413"/>
      <c r="F200" s="1413"/>
      <c r="G200" s="1413"/>
      <c r="H200" s="1413"/>
      <c r="L200" s="1407"/>
      <c r="M200" s="1407"/>
      <c r="N200" s="1407"/>
      <c r="O200" s="1407"/>
      <c r="P200" s="1407"/>
      <c r="Q200" s="1407"/>
      <c r="R200" s="1407"/>
      <c r="S200" s="1407"/>
    </row>
    <row r="201" spans="1:97">
      <c r="A201" s="1413" t="s">
        <v>1109</v>
      </c>
      <c r="B201" s="1413"/>
      <c r="C201" s="1413"/>
      <c r="D201" s="1413"/>
      <c r="E201" s="1413"/>
      <c r="F201" s="1413"/>
      <c r="G201" s="1413"/>
      <c r="H201" s="1413"/>
      <c r="L201" s="1407"/>
      <c r="M201" s="1407"/>
      <c r="N201" s="1407"/>
      <c r="O201" s="1407"/>
      <c r="P201" s="1407"/>
      <c r="Q201" s="1407"/>
      <c r="R201" s="1407"/>
      <c r="S201" s="1407"/>
    </row>
    <row r="202" spans="1:97">
      <c r="A202" s="1413" t="s">
        <v>1110</v>
      </c>
      <c r="B202" s="1413"/>
      <c r="C202" s="1413"/>
      <c r="D202" s="1413"/>
      <c r="E202" s="1413"/>
      <c r="F202" s="1413"/>
      <c r="G202" s="1413"/>
      <c r="H202" s="1413"/>
    </row>
    <row r="203" spans="1:97">
      <c r="A203" s="1090" t="s">
        <v>1111</v>
      </c>
    </row>
    <row r="204" spans="1:97">
      <c r="A204" s="1090" t="s">
        <v>1112</v>
      </c>
    </row>
    <row r="205" spans="1:97">
      <c r="A205" s="1098" t="s">
        <v>1183</v>
      </c>
      <c r="B205" s="1098"/>
      <c r="C205" s="1098"/>
      <c r="D205" s="1098"/>
      <c r="E205" s="1098"/>
      <c r="F205" s="1098"/>
      <c r="G205" s="1098"/>
      <c r="L205" s="1032"/>
    </row>
    <row r="206" spans="1:97">
      <c r="A206" s="1098"/>
      <c r="B206" s="1098"/>
      <c r="C206" s="1098"/>
      <c r="D206" s="1098"/>
      <c r="E206" s="1098"/>
      <c r="F206" s="1098"/>
      <c r="G206" s="1098"/>
    </row>
    <row r="207" spans="1:97">
      <c r="A207" s="1098"/>
      <c r="B207" s="1098"/>
      <c r="C207" s="1098"/>
      <c r="D207" s="1098"/>
      <c r="E207" s="1098"/>
      <c r="F207" s="1098"/>
      <c r="G207" s="1098"/>
    </row>
    <row r="208" spans="1:97">
      <c r="B208" s="1063"/>
      <c r="C208" s="1063"/>
      <c r="D208" s="1063"/>
      <c r="E208" s="1063"/>
      <c r="F208" s="1063"/>
      <c r="G208" s="1063"/>
    </row>
    <row r="209" spans="2:7">
      <c r="B209" s="1099"/>
      <c r="C209" s="1099"/>
      <c r="D209" s="1099"/>
      <c r="E209" s="1099"/>
      <c r="F209" s="1099"/>
      <c r="G209" s="1099"/>
    </row>
    <row r="210" spans="2:7">
      <c r="B210" s="1099"/>
      <c r="C210" s="1099"/>
      <c r="D210" s="1099"/>
      <c r="E210" s="1099"/>
      <c r="F210" s="1099"/>
      <c r="G210" s="1099"/>
    </row>
    <row r="211" spans="2:7">
      <c r="B211" s="1063"/>
      <c r="C211" s="1063"/>
      <c r="D211" s="1063"/>
      <c r="E211" s="1063"/>
      <c r="F211" s="1063"/>
      <c r="G211" s="1063"/>
    </row>
    <row r="212" spans="2:7">
      <c r="B212" s="1063"/>
      <c r="C212" s="1063"/>
      <c r="D212" s="1063"/>
      <c r="E212" s="1063"/>
      <c r="F212" s="1063"/>
      <c r="G212" s="1063"/>
    </row>
    <row r="214" spans="2:7">
      <c r="B214" s="1063"/>
      <c r="C214" s="1063"/>
      <c r="D214" s="1063"/>
      <c r="E214" s="1063"/>
      <c r="F214" s="1063"/>
      <c r="G214" s="1063"/>
    </row>
  </sheetData>
  <mergeCells count="19">
    <mergeCell ref="A202:H202"/>
    <mergeCell ref="A199:H199"/>
    <mergeCell ref="L199:S199"/>
    <mergeCell ref="A200:H200"/>
    <mergeCell ref="L200:S200"/>
    <mergeCell ref="A201:H201"/>
    <mergeCell ref="L201:S201"/>
    <mergeCell ref="L198:S198"/>
    <mergeCell ref="A2:H2"/>
    <mergeCell ref="L2:S2"/>
    <mergeCell ref="A43:H43"/>
    <mergeCell ref="L55:S55"/>
    <mergeCell ref="L57:S57"/>
    <mergeCell ref="M77:R77"/>
    <mergeCell ref="A84:H84"/>
    <mergeCell ref="L108:S108"/>
    <mergeCell ref="L110:S110"/>
    <mergeCell ref="A125:H125"/>
    <mergeCell ref="A166:H166"/>
  </mergeCells>
  <printOptions horizontalCentered="1"/>
  <pageMargins left="0.25" right="0.25" top="0.7" bottom="1.18" header="0.25" footer="0.4"/>
  <pageSetup fitToHeight="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8"/>
  <sheetViews>
    <sheetView workbookViewId="0"/>
  </sheetViews>
  <sheetFormatPr defaultColWidth="8.7109375" defaultRowHeight="12"/>
  <cols>
    <col min="1" max="1" width="16.7109375" style="1040" customWidth="1"/>
    <col min="2" max="2" width="17" style="1040" bestFit="1" customWidth="1"/>
    <col min="3" max="3" width="16.28515625" style="1040" bestFit="1" customWidth="1"/>
    <col min="4" max="4" width="15.28515625" style="1040" bestFit="1" customWidth="1"/>
    <col min="5" max="5" width="16.28515625" style="1040" bestFit="1" customWidth="1"/>
    <col min="6" max="6" width="16.85546875" style="1040" customWidth="1"/>
    <col min="7" max="7" width="12.7109375" style="1040" bestFit="1" customWidth="1"/>
    <col min="8" max="8" width="14.42578125" style="1040" bestFit="1" customWidth="1"/>
    <col min="9" max="9" width="8.7109375" style="1040" customWidth="1"/>
    <col min="10" max="10" width="8.7109375" style="1044" customWidth="1"/>
    <col min="11" max="16384" width="8.7109375" style="1040"/>
  </cols>
  <sheetData>
    <row r="1" spans="1:13" s="1085" customFormat="1" ht="15">
      <c r="A1" s="1029" t="s">
        <v>1113</v>
      </c>
      <c r="J1" s="1100"/>
    </row>
    <row r="2" spans="1:13" s="1101" customFormat="1" ht="12.75">
      <c r="A2" s="1415" t="s">
        <v>1176</v>
      </c>
      <c r="B2" s="1415"/>
      <c r="C2" s="1415"/>
      <c r="D2" s="1415"/>
      <c r="E2" s="1415"/>
      <c r="F2" s="1415"/>
      <c r="G2" s="1415"/>
      <c r="H2" s="1415"/>
      <c r="J2" s="1102"/>
    </row>
    <row r="3" spans="1:13" s="1085" customFormat="1" ht="12.75" thickBot="1">
      <c r="A3" s="1103"/>
      <c r="B3" s="1088"/>
      <c r="C3" s="1088"/>
      <c r="D3" s="1088"/>
      <c r="E3" s="1088"/>
      <c r="F3" s="1088"/>
      <c r="G3" s="1088"/>
      <c r="H3" s="1034"/>
      <c r="J3" s="1100"/>
    </row>
    <row r="4" spans="1:13" ht="14.25" customHeight="1">
      <c r="A4" s="1104"/>
      <c r="B4" s="1104"/>
      <c r="C4" s="1104"/>
      <c r="D4" s="1104"/>
      <c r="E4" s="1104"/>
      <c r="F4" s="1104" t="s">
        <v>1095</v>
      </c>
      <c r="G4" s="1104"/>
      <c r="H4" s="1104" t="s">
        <v>1114</v>
      </c>
    </row>
    <row r="5" spans="1:13" ht="12.75" customHeight="1">
      <c r="A5" s="1105"/>
      <c r="B5" s="1105" t="s">
        <v>1115</v>
      </c>
      <c r="C5" s="1414" t="s">
        <v>1116</v>
      </c>
      <c r="D5" s="1414"/>
      <c r="E5" s="1414"/>
      <c r="F5" s="1105" t="s">
        <v>1117</v>
      </c>
      <c r="G5" s="1105" t="s">
        <v>1118</v>
      </c>
      <c r="H5" s="1105" t="s">
        <v>1119</v>
      </c>
    </row>
    <row r="6" spans="1:13">
      <c r="A6" s="1106" t="s">
        <v>23</v>
      </c>
      <c r="B6" s="1106" t="s">
        <v>1120</v>
      </c>
      <c r="C6" s="1106" t="s">
        <v>1121</v>
      </c>
      <c r="D6" s="1106" t="s">
        <v>1122</v>
      </c>
      <c r="E6" s="1106" t="s">
        <v>1123</v>
      </c>
      <c r="F6" s="1106" t="s">
        <v>1124</v>
      </c>
      <c r="G6" s="1106" t="s">
        <v>1095</v>
      </c>
      <c r="H6" s="1106" t="s">
        <v>416</v>
      </c>
    </row>
    <row r="7" spans="1:13" ht="6.75" customHeight="1">
      <c r="A7" s="1105"/>
      <c r="B7" s="1105"/>
      <c r="C7" s="1105"/>
      <c r="D7" s="1105"/>
      <c r="E7" s="1105"/>
      <c r="F7" s="1105"/>
      <c r="G7" s="1105"/>
      <c r="H7" s="1105"/>
    </row>
    <row r="8" spans="1:13" ht="11.25" customHeight="1">
      <c r="A8" s="1040" t="s">
        <v>78</v>
      </c>
      <c r="B8" s="1107">
        <v>3586007500</v>
      </c>
      <c r="C8" s="1041">
        <v>499537200</v>
      </c>
      <c r="D8" s="1041">
        <v>223522300</v>
      </c>
      <c r="E8" s="1107">
        <v>723059500</v>
      </c>
      <c r="F8" s="1107">
        <v>4309067000</v>
      </c>
      <c r="G8" s="1108">
        <v>0.16779954918315265</v>
      </c>
      <c r="H8" s="1041">
        <v>4289985.4400000004</v>
      </c>
      <c r="I8" s="1044"/>
      <c r="K8" s="1044"/>
      <c r="L8" s="1044"/>
      <c r="M8" s="1044"/>
    </row>
    <row r="9" spans="1:13" ht="11.25" customHeight="1">
      <c r="A9" s="1040" t="s">
        <v>80</v>
      </c>
      <c r="B9" s="1109">
        <v>19536793900</v>
      </c>
      <c r="C9" s="1054">
        <v>2978332300</v>
      </c>
      <c r="D9" s="1054">
        <v>1138611800</v>
      </c>
      <c r="E9" s="1109">
        <v>4116944100</v>
      </c>
      <c r="F9" s="1109">
        <v>23653738000</v>
      </c>
      <c r="G9" s="1108">
        <v>0.17405046508928101</v>
      </c>
      <c r="H9" s="1054">
        <v>34541160.998999998</v>
      </c>
      <c r="I9" s="1044"/>
      <c r="K9" s="1044"/>
      <c r="L9" s="1044"/>
      <c r="M9" s="1044"/>
    </row>
    <row r="10" spans="1:13" ht="11.25" customHeight="1">
      <c r="A10" s="1040" t="s">
        <v>82</v>
      </c>
      <c r="B10" s="1109">
        <v>1111644400</v>
      </c>
      <c r="C10" s="1054">
        <v>193555200</v>
      </c>
      <c r="D10" s="1054">
        <v>106605200</v>
      </c>
      <c r="E10" s="1109">
        <v>300160400</v>
      </c>
      <c r="F10" s="1109">
        <v>1411804800</v>
      </c>
      <c r="G10" s="1108">
        <v>0.21260757861143409</v>
      </c>
      <c r="H10" s="1054">
        <v>2131138.84</v>
      </c>
      <c r="I10" s="1044"/>
      <c r="K10" s="1044"/>
      <c r="L10" s="1044"/>
      <c r="M10" s="1044"/>
    </row>
    <row r="11" spans="1:13" ht="11.25" customHeight="1">
      <c r="A11" s="1040" t="s">
        <v>84</v>
      </c>
      <c r="B11" s="1109">
        <v>1273586088</v>
      </c>
      <c r="C11" s="1054">
        <v>28710900</v>
      </c>
      <c r="D11" s="1054">
        <v>54002100</v>
      </c>
      <c r="E11" s="1109">
        <v>82713000</v>
      </c>
      <c r="F11" s="1109">
        <v>1356299088</v>
      </c>
      <c r="G11" s="1108">
        <v>6.0984336516784567E-2</v>
      </c>
      <c r="H11" s="1054">
        <v>388751.1</v>
      </c>
      <c r="I11" s="1044"/>
      <c r="K11" s="1044"/>
      <c r="L11" s="1044"/>
      <c r="M11" s="1044"/>
    </row>
    <row r="12" spans="1:13" ht="11.25" customHeight="1">
      <c r="A12" s="1040" t="s">
        <v>86</v>
      </c>
      <c r="B12" s="1109">
        <v>2640903000</v>
      </c>
      <c r="C12" s="1054">
        <v>159268200</v>
      </c>
      <c r="D12" s="1054">
        <v>351773400</v>
      </c>
      <c r="E12" s="1109">
        <v>511041600</v>
      </c>
      <c r="F12" s="1109">
        <v>3151944600</v>
      </c>
      <c r="G12" s="1108">
        <v>0.16213533702337282</v>
      </c>
      <c r="H12" s="1054">
        <v>3117353.76</v>
      </c>
      <c r="I12" s="1044"/>
      <c r="K12" s="1044"/>
      <c r="L12" s="1044"/>
      <c r="M12" s="1044"/>
    </row>
    <row r="13" spans="1:13" ht="9" customHeight="1">
      <c r="B13" s="1109"/>
      <c r="C13" s="1054"/>
      <c r="D13" s="1054"/>
      <c r="E13" s="1109"/>
      <c r="F13" s="1109"/>
      <c r="G13" s="1108"/>
      <c r="H13" s="1054"/>
    </row>
    <row r="14" spans="1:13" ht="11.25" customHeight="1">
      <c r="A14" s="1040" t="s">
        <v>1186</v>
      </c>
      <c r="B14" s="1109">
        <v>1375573419</v>
      </c>
      <c r="C14" s="1054">
        <v>90014400</v>
      </c>
      <c r="D14" s="1054">
        <v>85335800</v>
      </c>
      <c r="E14" s="1109">
        <v>175350200</v>
      </c>
      <c r="F14" s="1109">
        <v>1550923619</v>
      </c>
      <c r="G14" s="1108">
        <v>0.11306178966638072</v>
      </c>
      <c r="H14" s="1054">
        <v>1139776.3</v>
      </c>
      <c r="I14" s="1044"/>
      <c r="K14" s="1044"/>
      <c r="L14" s="1044"/>
      <c r="M14" s="1044"/>
    </row>
    <row r="15" spans="1:13" ht="11.25" customHeight="1">
      <c r="A15" s="1040" t="s">
        <v>90</v>
      </c>
      <c r="B15" s="1109">
        <v>77590138200</v>
      </c>
      <c r="C15" s="1054">
        <v>7666898700</v>
      </c>
      <c r="D15" s="1054">
        <v>1153824400</v>
      </c>
      <c r="E15" s="1109">
        <v>8820723100</v>
      </c>
      <c r="F15" s="1109">
        <v>86410861300</v>
      </c>
      <c r="G15" s="1108">
        <v>0.10207887026350008</v>
      </c>
      <c r="H15" s="1054">
        <v>90500619.005999997</v>
      </c>
      <c r="I15" s="1044"/>
      <c r="K15" s="1044"/>
      <c r="L15" s="1044"/>
      <c r="M15" s="1044"/>
    </row>
    <row r="16" spans="1:13" ht="11.25" customHeight="1">
      <c r="A16" s="1040" t="s">
        <v>92</v>
      </c>
      <c r="B16" s="1109">
        <v>8250699700</v>
      </c>
      <c r="C16" s="1054">
        <v>574330800</v>
      </c>
      <c r="D16" s="1054">
        <v>725207900</v>
      </c>
      <c r="E16" s="1109">
        <v>1299538700</v>
      </c>
      <c r="F16" s="1109">
        <v>9550238400</v>
      </c>
      <c r="G16" s="1108">
        <v>0.13607395392349578</v>
      </c>
      <c r="H16" s="1054">
        <v>8187093.8100000005</v>
      </c>
      <c r="I16" s="1044"/>
      <c r="K16" s="1044"/>
      <c r="L16" s="1044"/>
      <c r="M16" s="1044"/>
    </row>
    <row r="17" spans="1:13" ht="11.25" customHeight="1">
      <c r="A17" s="1040" t="s">
        <v>94</v>
      </c>
      <c r="B17" s="1109">
        <v>881058000</v>
      </c>
      <c r="C17" s="1054">
        <v>249978800</v>
      </c>
      <c r="D17" s="1054">
        <v>51041000</v>
      </c>
      <c r="E17" s="1109">
        <v>301019800</v>
      </c>
      <c r="F17" s="1109">
        <v>1182077800</v>
      </c>
      <c r="G17" s="1108">
        <v>0.25465312012458063</v>
      </c>
      <c r="H17" s="1054">
        <v>1505099</v>
      </c>
      <c r="I17" s="1044"/>
      <c r="K17" s="1044"/>
      <c r="L17" s="1044"/>
      <c r="M17" s="1044"/>
    </row>
    <row r="18" spans="1:13" ht="11.25" customHeight="1">
      <c r="A18" s="1040" t="s">
        <v>1099</v>
      </c>
      <c r="B18" s="1109">
        <v>9686543905</v>
      </c>
      <c r="C18" s="1054">
        <v>329526400</v>
      </c>
      <c r="D18" s="1054">
        <v>412209800</v>
      </c>
      <c r="E18" s="1109">
        <v>741736200</v>
      </c>
      <c r="F18" s="1109">
        <v>10428280105</v>
      </c>
      <c r="G18" s="1108">
        <v>7.1127375994087763E-2</v>
      </c>
      <c r="H18" s="1054">
        <v>3857028.24</v>
      </c>
      <c r="I18" s="1044"/>
      <c r="K18" s="1044"/>
      <c r="L18" s="1044"/>
      <c r="M18" s="1044"/>
    </row>
    <row r="19" spans="1:13" ht="9" customHeight="1">
      <c r="B19" s="1109"/>
      <c r="C19" s="1109"/>
      <c r="D19" s="1109"/>
      <c r="E19" s="1109"/>
      <c r="F19" s="1109"/>
      <c r="G19" s="1108"/>
      <c r="H19" s="1109"/>
    </row>
    <row r="20" spans="1:13" ht="11.25" customHeight="1">
      <c r="A20" s="1040" t="s">
        <v>97</v>
      </c>
      <c r="B20" s="1109">
        <v>602773400</v>
      </c>
      <c r="C20" s="1054">
        <v>138933500</v>
      </c>
      <c r="D20" s="1054">
        <v>29483700</v>
      </c>
      <c r="E20" s="1109">
        <v>168417200</v>
      </c>
      <c r="F20" s="1109">
        <v>771190600</v>
      </c>
      <c r="G20" s="1108">
        <v>0.21838596061725857</v>
      </c>
      <c r="H20" s="1054">
        <v>1010503.2</v>
      </c>
      <c r="I20" s="1044"/>
      <c r="K20" s="1044"/>
      <c r="L20" s="1044"/>
      <c r="M20" s="1044"/>
    </row>
    <row r="21" spans="1:13" ht="11.25" customHeight="1">
      <c r="A21" s="1040" t="s">
        <v>99</v>
      </c>
      <c r="B21" s="1109">
        <v>3706997350</v>
      </c>
      <c r="C21" s="1054">
        <v>202696700</v>
      </c>
      <c r="D21" s="1054">
        <v>177104500</v>
      </c>
      <c r="E21" s="1109">
        <v>379801200</v>
      </c>
      <c r="F21" s="1109">
        <v>4086798550</v>
      </c>
      <c r="G21" s="1108">
        <v>9.2933672984688714E-2</v>
      </c>
      <c r="H21" s="1054">
        <v>3000429.4800000004</v>
      </c>
      <c r="I21" s="1044"/>
      <c r="K21" s="1044"/>
      <c r="L21" s="1044"/>
      <c r="M21" s="1044"/>
    </row>
    <row r="22" spans="1:13" ht="11.25" customHeight="1">
      <c r="A22" s="1040" t="s">
        <v>101</v>
      </c>
      <c r="B22" s="1109">
        <v>1299841870</v>
      </c>
      <c r="C22" s="1054">
        <v>190751500</v>
      </c>
      <c r="D22" s="1054">
        <v>44577100</v>
      </c>
      <c r="E22" s="1109">
        <v>235328600</v>
      </c>
      <c r="F22" s="1109">
        <v>1535170470</v>
      </c>
      <c r="G22" s="1108">
        <v>0.15329151035584992</v>
      </c>
      <c r="H22" s="1054">
        <v>1247241.58</v>
      </c>
      <c r="I22" s="1044"/>
      <c r="K22" s="1044"/>
      <c r="L22" s="1044"/>
      <c r="M22" s="1044"/>
    </row>
    <row r="23" spans="1:13" ht="11.25" customHeight="1">
      <c r="A23" s="1040" t="s">
        <v>1187</v>
      </c>
      <c r="B23" s="1109">
        <v>2385265733</v>
      </c>
      <c r="C23" s="1054">
        <v>420970798</v>
      </c>
      <c r="D23" s="1054">
        <v>115121371</v>
      </c>
      <c r="E23" s="1109">
        <v>536092169</v>
      </c>
      <c r="F23" s="1109">
        <v>2921357902</v>
      </c>
      <c r="G23" s="1108">
        <v>0.18350787099142638</v>
      </c>
      <c r="H23" s="1054">
        <v>2085915.88</v>
      </c>
      <c r="I23" s="1044"/>
      <c r="K23" s="1044"/>
      <c r="L23" s="1044"/>
      <c r="M23" s="1044"/>
    </row>
    <row r="24" spans="1:13" ht="11.25" customHeight="1">
      <c r="A24" s="1040" t="s">
        <v>105</v>
      </c>
      <c r="B24" s="1109">
        <v>1428383800</v>
      </c>
      <c r="C24" s="1054">
        <v>229275000</v>
      </c>
      <c r="D24" s="1054">
        <v>107581300</v>
      </c>
      <c r="E24" s="1109">
        <v>336856300</v>
      </c>
      <c r="F24" s="1109">
        <v>1765240100</v>
      </c>
      <c r="G24" s="1108">
        <v>0.19082746873923837</v>
      </c>
      <c r="H24" s="1054">
        <v>1852709.65</v>
      </c>
      <c r="I24" s="1044"/>
      <c r="K24" s="1044"/>
      <c r="L24" s="1044"/>
      <c r="M24" s="1044"/>
    </row>
    <row r="25" spans="1:13" ht="9" customHeight="1">
      <c r="B25" s="1109"/>
      <c r="C25" s="1054"/>
      <c r="D25" s="1054"/>
      <c r="E25" s="1109"/>
      <c r="F25" s="1109"/>
      <c r="G25" s="1108"/>
      <c r="H25" s="1054"/>
    </row>
    <row r="26" spans="1:13" ht="11.25" customHeight="1">
      <c r="A26" s="1040" t="s">
        <v>107</v>
      </c>
      <c r="B26" s="1109">
        <v>4149072477</v>
      </c>
      <c r="C26" s="1054">
        <v>118282997</v>
      </c>
      <c r="D26" s="1054">
        <v>309014800</v>
      </c>
      <c r="E26" s="1109">
        <v>427297797</v>
      </c>
      <c r="F26" s="1109">
        <v>4576370274</v>
      </c>
      <c r="G26" s="1108">
        <v>9.3370459865896774E-2</v>
      </c>
      <c r="H26" s="1054">
        <v>2221948.5444</v>
      </c>
      <c r="I26" s="1044"/>
      <c r="K26" s="1044"/>
      <c r="L26" s="1044"/>
      <c r="M26" s="1044"/>
    </row>
    <row r="27" spans="1:13" ht="11.25" customHeight="1">
      <c r="A27" s="1040" t="s">
        <v>109</v>
      </c>
      <c r="B27" s="1109">
        <v>2837133896</v>
      </c>
      <c r="C27" s="1054">
        <v>447739900</v>
      </c>
      <c r="D27" s="1054">
        <v>179770700</v>
      </c>
      <c r="E27" s="1109">
        <v>627510600</v>
      </c>
      <c r="F27" s="1109">
        <v>3464644496</v>
      </c>
      <c r="G27" s="1108">
        <v>0.1811183227382992</v>
      </c>
      <c r="H27" s="1054">
        <v>5208337.9799999995</v>
      </c>
      <c r="I27" s="1044"/>
      <c r="K27" s="1044"/>
      <c r="L27" s="1044"/>
      <c r="M27" s="1044"/>
    </row>
    <row r="28" spans="1:13" ht="11.25" customHeight="1">
      <c r="A28" s="1040" t="s">
        <v>111</v>
      </c>
      <c r="B28" s="1109">
        <v>2336008000</v>
      </c>
      <c r="C28" s="1054">
        <v>154641200</v>
      </c>
      <c r="D28" s="1054">
        <v>71146200</v>
      </c>
      <c r="E28" s="1109">
        <v>225787400</v>
      </c>
      <c r="F28" s="1109">
        <v>2561795400</v>
      </c>
      <c r="G28" s="1108">
        <v>8.8136390595439429E-2</v>
      </c>
      <c r="H28" s="1054">
        <v>1569222.4299999997</v>
      </c>
      <c r="I28" s="1044"/>
      <c r="K28" s="1044"/>
      <c r="L28" s="1044"/>
      <c r="M28" s="1044"/>
    </row>
    <row r="29" spans="1:13" ht="11.25" customHeight="1">
      <c r="A29" s="1040" t="s">
        <v>113</v>
      </c>
      <c r="B29" s="1109">
        <v>846029910</v>
      </c>
      <c r="C29" s="1054">
        <v>63717000</v>
      </c>
      <c r="D29" s="1054">
        <v>15931200</v>
      </c>
      <c r="E29" s="1109">
        <v>79648200</v>
      </c>
      <c r="F29" s="1109">
        <v>925678110</v>
      </c>
      <c r="G29" s="1108">
        <v>8.6043084674433973E-2</v>
      </c>
      <c r="H29" s="1054">
        <v>605326.32000000007</v>
      </c>
      <c r="I29" s="1044"/>
      <c r="K29" s="1044"/>
      <c r="L29" s="1044"/>
      <c r="M29" s="1044"/>
    </row>
    <row r="30" spans="1:13" ht="11.25" customHeight="1">
      <c r="A30" s="1040" t="s">
        <v>115</v>
      </c>
      <c r="B30" s="1109">
        <v>931051220</v>
      </c>
      <c r="C30" s="1054">
        <v>21508561</v>
      </c>
      <c r="D30" s="1054">
        <v>59355477</v>
      </c>
      <c r="E30" s="1109">
        <v>80864038</v>
      </c>
      <c r="F30" s="1109">
        <v>1011915258</v>
      </c>
      <c r="G30" s="1108">
        <v>7.9911867481693807E-2</v>
      </c>
      <c r="H30" s="1054">
        <v>428579.40140000003</v>
      </c>
      <c r="I30" s="1044"/>
      <c r="K30" s="1044"/>
      <c r="L30" s="1044"/>
      <c r="M30" s="1044"/>
    </row>
    <row r="31" spans="1:13" ht="9" customHeight="1">
      <c r="B31" s="1109"/>
      <c r="C31" s="1054"/>
      <c r="D31" s="1054"/>
      <c r="E31" s="1109"/>
      <c r="F31" s="1109"/>
      <c r="G31" s="1108"/>
      <c r="H31" s="1054"/>
    </row>
    <row r="32" spans="1:13" ht="11.25" customHeight="1">
      <c r="A32" s="1040" t="s">
        <v>117</v>
      </c>
      <c r="B32" s="1109">
        <v>37064206700</v>
      </c>
      <c r="C32" s="1054">
        <v>2033548600</v>
      </c>
      <c r="D32" s="1054">
        <v>581677700</v>
      </c>
      <c r="E32" s="1109">
        <v>2615226300</v>
      </c>
      <c r="F32" s="1109">
        <v>39679433000</v>
      </c>
      <c r="G32" s="1108">
        <v>6.5908862659403419E-2</v>
      </c>
      <c r="H32" s="1054">
        <v>24844649.849999998</v>
      </c>
      <c r="I32" s="1044"/>
      <c r="K32" s="1044"/>
      <c r="L32" s="1044"/>
      <c r="M32" s="1044"/>
    </row>
    <row r="33" spans="1:13" ht="11.25" customHeight="1">
      <c r="A33" s="1040" t="s">
        <v>119</v>
      </c>
      <c r="B33" s="1109">
        <v>2389339900</v>
      </c>
      <c r="C33" s="1054">
        <v>69034900</v>
      </c>
      <c r="D33" s="1054">
        <v>114703800</v>
      </c>
      <c r="E33" s="1109">
        <v>183738700</v>
      </c>
      <c r="F33" s="1109">
        <v>2573078600</v>
      </c>
      <c r="G33" s="1108">
        <v>7.1408117886488195E-2</v>
      </c>
      <c r="H33" s="1054">
        <v>1304544.77</v>
      </c>
      <c r="I33" s="1044"/>
      <c r="K33" s="1044"/>
      <c r="L33" s="1044"/>
      <c r="M33" s="1044"/>
    </row>
    <row r="34" spans="1:13" ht="11.25" customHeight="1">
      <c r="A34" s="1040" t="s">
        <v>121</v>
      </c>
      <c r="B34" s="1109">
        <v>512370100</v>
      </c>
      <c r="C34" s="1054">
        <v>95384100</v>
      </c>
      <c r="D34" s="1054">
        <v>31620100</v>
      </c>
      <c r="E34" s="1109">
        <v>127004200</v>
      </c>
      <c r="F34" s="1109">
        <v>639374300</v>
      </c>
      <c r="G34" s="1108">
        <v>0.1986382624387624</v>
      </c>
      <c r="H34" s="1054">
        <v>749324.77999999991</v>
      </c>
      <c r="I34" s="1044"/>
      <c r="K34" s="1044"/>
      <c r="L34" s="1044"/>
      <c r="M34" s="1044"/>
    </row>
    <row r="35" spans="1:13" ht="11.25" customHeight="1">
      <c r="A35" s="1040" t="s">
        <v>123</v>
      </c>
      <c r="B35" s="1109">
        <v>5601854220</v>
      </c>
      <c r="C35" s="1054">
        <v>227974500</v>
      </c>
      <c r="D35" s="1054">
        <v>283481900</v>
      </c>
      <c r="E35" s="1109">
        <v>511456400</v>
      </c>
      <c r="F35" s="1109">
        <v>6113310620</v>
      </c>
      <c r="G35" s="1108">
        <v>8.366275358669735E-2</v>
      </c>
      <c r="H35" s="1054">
        <v>3426757.8800000004</v>
      </c>
      <c r="I35" s="1044"/>
      <c r="K35" s="1044"/>
      <c r="L35" s="1044"/>
      <c r="M35" s="1044"/>
    </row>
    <row r="36" spans="1:13" ht="11.25" customHeight="1">
      <c r="A36" s="1040" t="s">
        <v>125</v>
      </c>
      <c r="B36" s="1109">
        <v>854722224</v>
      </c>
      <c r="C36" s="1054">
        <v>48339390</v>
      </c>
      <c r="D36" s="1054">
        <v>74899840</v>
      </c>
      <c r="E36" s="1109">
        <v>123239230</v>
      </c>
      <c r="F36" s="1109">
        <v>977961454</v>
      </c>
      <c r="G36" s="1108">
        <v>0.12601644931498496</v>
      </c>
      <c r="H36" s="1054">
        <v>961265.99400000018</v>
      </c>
      <c r="I36" s="1044"/>
      <c r="K36" s="1044"/>
      <c r="L36" s="1044"/>
      <c r="M36" s="1044"/>
    </row>
    <row r="37" spans="1:13" ht="9" customHeight="1">
      <c r="B37" s="1109"/>
      <c r="C37" s="1054"/>
      <c r="D37" s="1054"/>
      <c r="E37" s="1109"/>
      <c r="F37" s="1109"/>
      <c r="G37" s="1108"/>
      <c r="H37" s="1054"/>
    </row>
    <row r="38" spans="1:13" ht="11.25" customHeight="1">
      <c r="A38" s="1040" t="s">
        <v>127</v>
      </c>
      <c r="B38" s="1109">
        <v>1344243375</v>
      </c>
      <c r="C38" s="1054">
        <v>164220300</v>
      </c>
      <c r="D38" s="1054">
        <v>49379900</v>
      </c>
      <c r="E38" s="1109">
        <v>213600200</v>
      </c>
      <c r="F38" s="1109">
        <v>1557843575</v>
      </c>
      <c r="G38" s="1108">
        <v>0.13711273931979981</v>
      </c>
      <c r="H38" s="1054">
        <v>1281601.2</v>
      </c>
      <c r="I38" s="1044"/>
      <c r="K38" s="1044"/>
      <c r="L38" s="1044"/>
      <c r="M38" s="1044"/>
    </row>
    <row r="39" spans="1:13" ht="11.25" customHeight="1">
      <c r="A39" s="1040" t="s">
        <v>518</v>
      </c>
      <c r="B39" s="1109">
        <v>2545925271</v>
      </c>
      <c r="C39" s="1054">
        <v>220514900</v>
      </c>
      <c r="D39" s="1054">
        <v>191990600</v>
      </c>
      <c r="E39" s="1109">
        <v>412505500</v>
      </c>
      <c r="F39" s="1109">
        <v>2958430771</v>
      </c>
      <c r="G39" s="1108">
        <v>0.13943388638449231</v>
      </c>
      <c r="H39" s="1054">
        <v>3258793.45</v>
      </c>
      <c r="I39" s="1044"/>
      <c r="K39" s="1044"/>
      <c r="L39" s="1044"/>
      <c r="M39" s="1044"/>
    </row>
    <row r="40" spans="1:13" ht="11.25" customHeight="1">
      <c r="A40" s="1040" t="s">
        <v>131</v>
      </c>
      <c r="B40" s="1109">
        <v>1388980900</v>
      </c>
      <c r="C40" s="1054">
        <v>26751200</v>
      </c>
      <c r="D40" s="1054">
        <v>70925600</v>
      </c>
      <c r="E40" s="1109">
        <v>97676800</v>
      </c>
      <c r="F40" s="1109">
        <v>1486657700</v>
      </c>
      <c r="G40" s="1108">
        <v>6.570227968415325E-2</v>
      </c>
      <c r="H40" s="1054">
        <v>859555.84000000008</v>
      </c>
      <c r="I40" s="1044"/>
      <c r="K40" s="1044"/>
      <c r="L40" s="1044"/>
      <c r="M40" s="1044"/>
    </row>
    <row r="41" spans="1:13" ht="11.25" customHeight="1">
      <c r="A41" s="1040" t="s">
        <v>133</v>
      </c>
      <c r="B41" s="1109">
        <v>246494095261</v>
      </c>
      <c r="C41" s="1054">
        <v>14371094130</v>
      </c>
      <c r="D41" s="1054">
        <v>3905557040</v>
      </c>
      <c r="E41" s="1109">
        <v>18276651170</v>
      </c>
      <c r="F41" s="1109">
        <v>264770746431</v>
      </c>
      <c r="G41" s="1108">
        <v>6.902821182612387E-2</v>
      </c>
      <c r="H41" s="1054">
        <v>210181488.45499998</v>
      </c>
      <c r="I41" s="1044"/>
      <c r="K41" s="1044"/>
      <c r="L41" s="1044"/>
      <c r="M41" s="1044"/>
    </row>
    <row r="42" spans="1:13" ht="11.25" customHeight="1">
      <c r="A42" s="1040" t="s">
        <v>135</v>
      </c>
      <c r="B42" s="1109">
        <v>13322360600</v>
      </c>
      <c r="C42" s="1054">
        <v>663491700</v>
      </c>
      <c r="D42" s="1054">
        <v>256668400</v>
      </c>
      <c r="E42" s="1109">
        <v>920160100</v>
      </c>
      <c r="F42" s="1109">
        <v>14242520700</v>
      </c>
      <c r="G42" s="1108">
        <v>6.4606548193396687E-2</v>
      </c>
      <c r="H42" s="1054">
        <v>9035972.182</v>
      </c>
      <c r="I42" s="1044"/>
      <c r="K42" s="1044"/>
      <c r="L42" s="1044"/>
      <c r="M42" s="1044"/>
    </row>
    <row r="43" spans="1:13" ht="15">
      <c r="A43" s="1029" t="s">
        <v>1125</v>
      </c>
      <c r="B43" s="1085"/>
      <c r="C43" s="1085"/>
      <c r="D43" s="1085"/>
      <c r="E43" s="1085"/>
      <c r="F43" s="1085"/>
      <c r="G43" s="1085"/>
      <c r="H43" s="1085"/>
    </row>
    <row r="44" spans="1:13" s="1110" customFormat="1" ht="12.75">
      <c r="A44" s="1415" t="str">
        <f>A2</f>
        <v>Comparison of Tax Exempt Value to Total Fair Market Value (FMV) of Real Estate by Locality - Tax Year 2018</v>
      </c>
      <c r="B44" s="1415"/>
      <c r="C44" s="1415"/>
      <c r="D44" s="1415"/>
      <c r="E44" s="1415"/>
      <c r="F44" s="1415"/>
      <c r="G44" s="1415"/>
      <c r="H44" s="1415"/>
      <c r="J44" s="1111"/>
    </row>
    <row r="45" spans="1:13" ht="7.5" customHeight="1" thickBot="1">
      <c r="A45" s="1088"/>
      <c r="B45" s="1088"/>
      <c r="C45" s="1088"/>
      <c r="D45" s="1088"/>
      <c r="E45" s="1088"/>
      <c r="F45" s="1088"/>
      <c r="G45" s="1088"/>
      <c r="H45" s="1088"/>
    </row>
    <row r="46" spans="1:13" ht="14.25" customHeight="1">
      <c r="A46" s="1104"/>
      <c r="B46" s="1104"/>
      <c r="C46" s="1104"/>
      <c r="D46" s="1104"/>
      <c r="E46" s="1104"/>
      <c r="F46" s="1104" t="s">
        <v>1095</v>
      </c>
      <c r="G46" s="1104"/>
      <c r="H46" s="1104" t="s">
        <v>1114</v>
      </c>
    </row>
    <row r="47" spans="1:13" ht="12.75" customHeight="1">
      <c r="A47" s="1105"/>
      <c r="B47" s="1105" t="s">
        <v>1115</v>
      </c>
      <c r="C47" s="1414" t="s">
        <v>1116</v>
      </c>
      <c r="D47" s="1414"/>
      <c r="E47" s="1414"/>
      <c r="F47" s="1105" t="s">
        <v>1117</v>
      </c>
      <c r="G47" s="1105" t="s">
        <v>1118</v>
      </c>
      <c r="H47" s="1105" t="s">
        <v>1119</v>
      </c>
    </row>
    <row r="48" spans="1:13">
      <c r="A48" s="1106" t="s">
        <v>23</v>
      </c>
      <c r="B48" s="1106" t="s">
        <v>1120</v>
      </c>
      <c r="C48" s="1106" t="s">
        <v>1121</v>
      </c>
      <c r="D48" s="1106" t="s">
        <v>1122</v>
      </c>
      <c r="E48" s="1106" t="s">
        <v>1123</v>
      </c>
      <c r="F48" s="1106" t="s">
        <v>1124</v>
      </c>
      <c r="G48" s="1106" t="s">
        <v>1095</v>
      </c>
      <c r="H48" s="1106" t="s">
        <v>416</v>
      </c>
    </row>
    <row r="49" spans="1:13" ht="9" customHeight="1"/>
    <row r="50" spans="1:13" ht="11.25" customHeight="1">
      <c r="A50" s="1040" t="s">
        <v>137</v>
      </c>
      <c r="B50" s="1107">
        <v>1776813800</v>
      </c>
      <c r="C50" s="1041">
        <v>93869400</v>
      </c>
      <c r="D50" s="1041">
        <v>30592000</v>
      </c>
      <c r="E50" s="1107">
        <v>124461400</v>
      </c>
      <c r="F50" s="1107">
        <v>1901275200</v>
      </c>
      <c r="G50" s="1108">
        <v>6.5462064618525509E-2</v>
      </c>
      <c r="H50" s="1041">
        <v>746768.4</v>
      </c>
      <c r="I50" s="1044"/>
      <c r="K50" s="1044"/>
      <c r="L50" s="1044"/>
      <c r="M50" s="1044"/>
    </row>
    <row r="51" spans="1:13" ht="11.25" customHeight="1">
      <c r="A51" s="1040" t="s">
        <v>139</v>
      </c>
      <c r="B51" s="1109">
        <v>3059909047</v>
      </c>
      <c r="C51" s="1054">
        <v>156081800</v>
      </c>
      <c r="D51" s="1054">
        <v>156932100</v>
      </c>
      <c r="E51" s="1109">
        <v>313013900</v>
      </c>
      <c r="F51" s="1109">
        <v>3372922947</v>
      </c>
      <c r="G51" s="1108">
        <v>9.2801971737423147E-2</v>
      </c>
      <c r="H51" s="1054">
        <v>2939200.5209999997</v>
      </c>
      <c r="I51" s="1044"/>
      <c r="K51" s="1044"/>
      <c r="L51" s="1044"/>
      <c r="M51" s="1044"/>
    </row>
    <row r="52" spans="1:13" ht="11.25" customHeight="1">
      <c r="A52" s="1040" t="s">
        <v>26</v>
      </c>
      <c r="B52" s="1109">
        <v>7111735600</v>
      </c>
      <c r="C52" s="1054">
        <v>97770700</v>
      </c>
      <c r="D52" s="1054">
        <v>400908600</v>
      </c>
      <c r="E52" s="1109">
        <v>498679300</v>
      </c>
      <c r="F52" s="1109">
        <v>7610414900</v>
      </c>
      <c r="G52" s="1108">
        <v>6.5525901879541409E-2</v>
      </c>
      <c r="H52" s="1054">
        <v>3041943.73</v>
      </c>
      <c r="I52" s="1044"/>
      <c r="K52" s="1044"/>
      <c r="L52" s="1044"/>
      <c r="M52" s="1044"/>
    </row>
    <row r="53" spans="1:13" ht="11.25" customHeight="1">
      <c r="A53" s="1040" t="s">
        <v>142</v>
      </c>
      <c r="B53" s="1109">
        <v>10178438158</v>
      </c>
      <c r="C53" s="1054">
        <v>197980100</v>
      </c>
      <c r="D53" s="1054">
        <v>796228100</v>
      </c>
      <c r="E53" s="1109">
        <v>994208200</v>
      </c>
      <c r="F53" s="1109">
        <v>11172646358</v>
      </c>
      <c r="G53" s="1108">
        <v>8.8985918657320848E-2</v>
      </c>
      <c r="H53" s="1054">
        <v>6064670.0199999996</v>
      </c>
      <c r="I53" s="1044"/>
      <c r="K53" s="1044"/>
      <c r="L53" s="1044"/>
      <c r="M53" s="1044"/>
    </row>
    <row r="54" spans="1:13" ht="11.25" customHeight="1">
      <c r="A54" s="1040" t="s">
        <v>144</v>
      </c>
      <c r="B54" s="1109">
        <v>1202425800</v>
      </c>
      <c r="C54" s="1054">
        <v>68884300</v>
      </c>
      <c r="D54" s="1054">
        <v>72703200</v>
      </c>
      <c r="E54" s="1109">
        <v>141587500</v>
      </c>
      <c r="F54" s="1109">
        <v>1344013300</v>
      </c>
      <c r="G54" s="1108">
        <v>0.10534679976753206</v>
      </c>
      <c r="H54" s="1054">
        <v>892001.25</v>
      </c>
      <c r="I54" s="1044"/>
      <c r="K54" s="1044"/>
      <c r="L54" s="1044"/>
      <c r="M54" s="1044"/>
    </row>
    <row r="55" spans="1:13" ht="9" customHeight="1">
      <c r="B55" s="1109"/>
      <c r="C55" s="1054"/>
      <c r="D55" s="1054"/>
      <c r="E55" s="1109"/>
      <c r="F55" s="1109"/>
      <c r="G55" s="1108"/>
      <c r="H55" s="1054"/>
    </row>
    <row r="56" spans="1:13" ht="11.25" customHeight="1">
      <c r="A56" s="1040" t="s">
        <v>79</v>
      </c>
      <c r="B56" s="1109">
        <v>4439356256</v>
      </c>
      <c r="C56" s="1054">
        <v>230414838</v>
      </c>
      <c r="D56" s="1054">
        <v>155571530</v>
      </c>
      <c r="E56" s="1109">
        <v>385986368</v>
      </c>
      <c r="F56" s="1109">
        <v>4825342624</v>
      </c>
      <c r="G56" s="1108">
        <v>7.999149450656709E-2</v>
      </c>
      <c r="H56" s="1054">
        <v>2682605.2576000001</v>
      </c>
      <c r="I56" s="1044"/>
      <c r="K56" s="1044"/>
      <c r="L56" s="1044"/>
      <c r="M56" s="1044"/>
    </row>
    <row r="57" spans="1:13" ht="11.25" customHeight="1">
      <c r="A57" s="1040" t="s">
        <v>81</v>
      </c>
      <c r="B57" s="1109">
        <v>5449781000</v>
      </c>
      <c r="C57" s="1054">
        <v>95296100</v>
      </c>
      <c r="D57" s="1054">
        <v>174113200</v>
      </c>
      <c r="E57" s="1109">
        <v>269409300</v>
      </c>
      <c r="F57" s="1109">
        <v>5719190300</v>
      </c>
      <c r="G57" s="1108">
        <v>4.7106196134092615E-2</v>
      </c>
      <c r="H57" s="1054">
        <v>1427869.29</v>
      </c>
      <c r="I57" s="1044"/>
      <c r="K57" s="1044"/>
      <c r="L57" s="1044"/>
      <c r="M57" s="1044"/>
    </row>
    <row r="58" spans="1:13" ht="11.25" customHeight="1">
      <c r="A58" s="1040" t="s">
        <v>83</v>
      </c>
      <c r="B58" s="1109">
        <v>1664986600</v>
      </c>
      <c r="C58" s="1054">
        <v>129139100</v>
      </c>
      <c r="D58" s="1054">
        <v>102561800</v>
      </c>
      <c r="E58" s="1109">
        <v>231700900</v>
      </c>
      <c r="F58" s="1109">
        <v>1896687500</v>
      </c>
      <c r="G58" s="1108">
        <v>0.12216081985039708</v>
      </c>
      <c r="H58" s="1054">
        <v>1135334.4099999999</v>
      </c>
      <c r="I58" s="1044"/>
      <c r="K58" s="1044"/>
      <c r="L58" s="1044"/>
      <c r="M58" s="1044"/>
    </row>
    <row r="59" spans="1:13" ht="11.25" customHeight="1">
      <c r="A59" s="1040" t="s">
        <v>85</v>
      </c>
      <c r="B59" s="1109">
        <v>2248436165</v>
      </c>
      <c r="C59" s="1054">
        <v>126217600</v>
      </c>
      <c r="D59" s="1054">
        <v>122037400</v>
      </c>
      <c r="E59" s="1109">
        <v>248255000</v>
      </c>
      <c r="F59" s="1109">
        <v>2496691165</v>
      </c>
      <c r="G59" s="1108">
        <v>9.9433603755312683E-2</v>
      </c>
      <c r="H59" s="1054">
        <v>1923976.24</v>
      </c>
      <c r="I59" s="1044"/>
      <c r="K59" s="1044"/>
      <c r="L59" s="1044"/>
      <c r="M59" s="1044"/>
    </row>
    <row r="60" spans="1:13" ht="11.25" customHeight="1">
      <c r="A60" s="1045" t="s">
        <v>87</v>
      </c>
      <c r="B60" s="1112">
        <v>632716850</v>
      </c>
      <c r="C60" s="1054">
        <v>159257000</v>
      </c>
      <c r="D60" s="1054">
        <v>30445500</v>
      </c>
      <c r="E60" s="1112">
        <v>189702500</v>
      </c>
      <c r="F60" s="1112">
        <v>822419350</v>
      </c>
      <c r="G60" s="1113">
        <v>0.23066395507352788</v>
      </c>
      <c r="H60" s="1054">
        <v>1271006.7500000002</v>
      </c>
      <c r="I60" s="1044"/>
      <c r="K60" s="1044"/>
      <c r="L60" s="1044"/>
      <c r="M60" s="1044"/>
    </row>
    <row r="61" spans="1:13" ht="8.25" customHeight="1"/>
    <row r="62" spans="1:13">
      <c r="A62" s="1040" t="s">
        <v>429</v>
      </c>
      <c r="B62" s="1109">
        <v>2667091386</v>
      </c>
      <c r="C62" s="1054">
        <v>157498700</v>
      </c>
      <c r="D62" s="1054">
        <v>259852968</v>
      </c>
      <c r="E62" s="1109">
        <v>417351668</v>
      </c>
      <c r="F62" s="1109">
        <v>3084443054</v>
      </c>
      <c r="G62" s="1108">
        <v>0.13530859889235614</v>
      </c>
      <c r="H62" s="1054">
        <v>2003288.0064000001</v>
      </c>
      <c r="I62" s="1044"/>
      <c r="K62" s="1044"/>
      <c r="L62" s="1044"/>
      <c r="M62" s="1044"/>
    </row>
    <row r="63" spans="1:13">
      <c r="A63" s="1040" t="s">
        <v>91</v>
      </c>
      <c r="B63" s="1109">
        <v>15135224932</v>
      </c>
      <c r="C63" s="1054">
        <v>1130994200</v>
      </c>
      <c r="D63" s="1054">
        <v>401481600</v>
      </c>
      <c r="E63" s="1109">
        <v>1532475800</v>
      </c>
      <c r="F63" s="1109">
        <v>16667700732</v>
      </c>
      <c r="G63" s="1108">
        <v>9.1942843505572969E-2</v>
      </c>
      <c r="H63" s="1054">
        <v>12413053.980000002</v>
      </c>
      <c r="I63" s="1044"/>
      <c r="K63" s="1044"/>
      <c r="L63" s="1044"/>
      <c r="M63" s="1044"/>
    </row>
    <row r="64" spans="1:13">
      <c r="A64" s="1040" t="s">
        <v>93</v>
      </c>
      <c r="B64" s="1109">
        <v>38082528400</v>
      </c>
      <c r="C64" s="1054">
        <v>2262746100</v>
      </c>
      <c r="D64" s="1054">
        <v>1449023000</v>
      </c>
      <c r="E64" s="1109">
        <v>3711769100</v>
      </c>
      <c r="F64" s="1109">
        <v>41794297500</v>
      </c>
      <c r="G64" s="1108">
        <v>8.8810419651149775E-2</v>
      </c>
      <c r="H64" s="1054">
        <v>32292391.170000002</v>
      </c>
      <c r="I64" s="1044"/>
      <c r="K64" s="1044"/>
      <c r="L64" s="1044"/>
      <c r="M64" s="1044"/>
    </row>
    <row r="65" spans="1:13">
      <c r="A65" s="1040" t="s">
        <v>95</v>
      </c>
      <c r="B65" s="1109">
        <v>2942986000</v>
      </c>
      <c r="C65" s="1054">
        <v>200244700</v>
      </c>
      <c r="D65" s="1054">
        <v>372003800</v>
      </c>
      <c r="E65" s="1109">
        <v>572248500</v>
      </c>
      <c r="F65" s="1109">
        <v>3515234500</v>
      </c>
      <c r="G65" s="1108">
        <v>0.16279098876618331</v>
      </c>
      <c r="H65" s="1054">
        <v>3175979.6900000004</v>
      </c>
      <c r="I65" s="1044"/>
      <c r="K65" s="1044"/>
      <c r="L65" s="1044"/>
      <c r="M65" s="1044"/>
    </row>
    <row r="66" spans="1:13">
      <c r="A66" s="1040" t="s">
        <v>445</v>
      </c>
      <c r="B66" s="1109">
        <v>670508890</v>
      </c>
      <c r="C66" s="1054">
        <v>60714000</v>
      </c>
      <c r="D66" s="1054">
        <v>21842100</v>
      </c>
      <c r="E66" s="1109">
        <v>82556100</v>
      </c>
      <c r="F66" s="1109">
        <v>753064990</v>
      </c>
      <c r="G66" s="1108">
        <v>0.10962679329973898</v>
      </c>
      <c r="H66" s="1054">
        <v>363246.83999999997</v>
      </c>
      <c r="I66" s="1044"/>
      <c r="K66" s="1044"/>
      <c r="L66" s="1044"/>
      <c r="M66" s="1044"/>
    </row>
    <row r="67" spans="1:13" ht="9" customHeight="1">
      <c r="B67" s="1109"/>
      <c r="C67" s="1054"/>
      <c r="D67" s="1054"/>
      <c r="E67" s="1109"/>
      <c r="F67" s="1109"/>
      <c r="G67" s="1108"/>
      <c r="H67" s="1054"/>
    </row>
    <row r="68" spans="1:13">
      <c r="A68" s="1040" t="s">
        <v>98</v>
      </c>
      <c r="B68" s="1109">
        <v>4766275619</v>
      </c>
      <c r="C68" s="1054">
        <v>107581300</v>
      </c>
      <c r="D68" s="1054">
        <v>214569100</v>
      </c>
      <c r="E68" s="1109">
        <v>322150400</v>
      </c>
      <c r="F68" s="1109">
        <v>5088426019</v>
      </c>
      <c r="G68" s="1108">
        <v>6.3310422279326053E-2</v>
      </c>
      <c r="H68" s="1054">
        <v>2738278.3999999999</v>
      </c>
      <c r="I68" s="1044"/>
      <c r="K68" s="1044"/>
      <c r="L68" s="1044"/>
      <c r="M68" s="1044"/>
    </row>
    <row r="69" spans="1:13">
      <c r="A69" s="1040" t="s">
        <v>100</v>
      </c>
      <c r="B69" s="1109">
        <v>12218758700</v>
      </c>
      <c r="C69" s="1054">
        <v>594950800</v>
      </c>
      <c r="D69" s="1054">
        <v>160212800</v>
      </c>
      <c r="E69" s="1109">
        <v>755163600</v>
      </c>
      <c r="F69" s="1109">
        <v>12973922300</v>
      </c>
      <c r="G69" s="1108">
        <v>5.8206268122940739E-2</v>
      </c>
      <c r="H69" s="1054">
        <v>6343374.2400000002</v>
      </c>
      <c r="I69" s="1044"/>
      <c r="K69" s="1044"/>
      <c r="L69" s="1044"/>
      <c r="M69" s="1044"/>
    </row>
    <row r="70" spans="1:13">
      <c r="A70" s="1040" t="s">
        <v>102</v>
      </c>
      <c r="B70" s="1109">
        <v>898401800</v>
      </c>
      <c r="C70" s="1054">
        <v>25201700</v>
      </c>
      <c r="D70" s="1054">
        <v>44806900</v>
      </c>
      <c r="E70" s="1109">
        <v>70008600</v>
      </c>
      <c r="F70" s="1109">
        <v>968410400</v>
      </c>
      <c r="G70" s="1108">
        <v>7.2292284345562577E-2</v>
      </c>
      <c r="H70" s="1054">
        <v>371045.58</v>
      </c>
      <c r="I70" s="1044"/>
      <c r="K70" s="1044"/>
      <c r="L70" s="1044"/>
      <c r="M70" s="1044"/>
    </row>
    <row r="71" spans="1:13">
      <c r="A71" s="1040" t="s">
        <v>104</v>
      </c>
      <c r="B71" s="1109">
        <v>2935540838</v>
      </c>
      <c r="C71" s="1054">
        <v>1221723600</v>
      </c>
      <c r="D71" s="1054">
        <v>62001900</v>
      </c>
      <c r="E71" s="1109">
        <v>1283725500</v>
      </c>
      <c r="F71" s="1109">
        <v>4219266338</v>
      </c>
      <c r="G71" s="1108">
        <v>0.30425325095938516</v>
      </c>
      <c r="H71" s="1054">
        <v>8986078.5</v>
      </c>
      <c r="I71" s="1044"/>
      <c r="K71" s="1044"/>
      <c r="L71" s="1044"/>
      <c r="M71" s="1044"/>
    </row>
    <row r="72" spans="1:13" ht="12" customHeight="1">
      <c r="A72" s="1040" t="s">
        <v>106</v>
      </c>
      <c r="B72" s="1109">
        <v>1384055044</v>
      </c>
      <c r="C72" s="1054">
        <v>37510914</v>
      </c>
      <c r="D72" s="1054">
        <v>45623997</v>
      </c>
      <c r="E72" s="1109">
        <v>83134911</v>
      </c>
      <c r="F72" s="1109">
        <v>1467189955</v>
      </c>
      <c r="G72" s="1108">
        <v>5.6662677328648971E-2</v>
      </c>
      <c r="H72" s="1054">
        <v>731587.21680000005</v>
      </c>
      <c r="I72" s="1044"/>
      <c r="K72" s="1044"/>
      <c r="L72" s="1044"/>
      <c r="M72" s="1044"/>
    </row>
    <row r="73" spans="1:13" ht="8.25" customHeight="1">
      <c r="B73" s="1109"/>
      <c r="C73" s="1109"/>
      <c r="D73" s="1054"/>
      <c r="E73" s="1109"/>
      <c r="F73" s="1109"/>
      <c r="G73" s="1108"/>
      <c r="H73" s="1109"/>
    </row>
    <row r="74" spans="1:13">
      <c r="A74" s="1040" t="s">
        <v>108</v>
      </c>
      <c r="B74" s="1109">
        <v>2572869200</v>
      </c>
      <c r="C74" s="1054">
        <v>45324900</v>
      </c>
      <c r="D74" s="1054">
        <v>72096200</v>
      </c>
      <c r="E74" s="1109">
        <v>117421100</v>
      </c>
      <c r="F74" s="1109">
        <v>2690290300</v>
      </c>
      <c r="G74" s="1108">
        <v>4.3646256316651033E-2</v>
      </c>
      <c r="H74" s="1054">
        <v>692784.49</v>
      </c>
      <c r="I74" s="1044"/>
      <c r="K74" s="1044"/>
      <c r="L74" s="1044"/>
      <c r="M74" s="1044"/>
    </row>
    <row r="75" spans="1:13">
      <c r="A75" s="1040" t="s">
        <v>110</v>
      </c>
      <c r="B75" s="1109">
        <v>960525782</v>
      </c>
      <c r="C75" s="1054">
        <v>153323978</v>
      </c>
      <c r="D75" s="1054">
        <v>83025600</v>
      </c>
      <c r="E75" s="1109">
        <v>236349578</v>
      </c>
      <c r="F75" s="1109">
        <v>1196875360</v>
      </c>
      <c r="G75" s="1108">
        <v>0.19747217287521066</v>
      </c>
      <c r="H75" s="1054">
        <v>1462294.8390860001</v>
      </c>
      <c r="I75" s="1044"/>
      <c r="K75" s="1044"/>
      <c r="L75" s="1044"/>
      <c r="M75" s="1044"/>
    </row>
    <row r="76" spans="1:13">
      <c r="A76" s="1040" t="s">
        <v>112</v>
      </c>
      <c r="B76" s="1109">
        <v>80254527678</v>
      </c>
      <c r="C76" s="1054">
        <v>5041494130</v>
      </c>
      <c r="D76" s="1054">
        <v>1727475270</v>
      </c>
      <c r="E76" s="1109">
        <v>6768969400</v>
      </c>
      <c r="F76" s="1109">
        <v>87023497078</v>
      </c>
      <c r="G76" s="1108">
        <v>7.7783238174546201E-2</v>
      </c>
      <c r="H76" s="1054">
        <v>73443317.989999995</v>
      </c>
      <c r="I76" s="1044"/>
      <c r="K76" s="1044"/>
      <c r="L76" s="1044"/>
      <c r="M76" s="1044"/>
    </row>
    <row r="77" spans="1:13">
      <c r="A77" s="1040" t="s">
        <v>114</v>
      </c>
      <c r="B77" s="1109">
        <v>5301009400</v>
      </c>
      <c r="C77" s="1054">
        <v>60832400</v>
      </c>
      <c r="D77" s="1054">
        <v>126287500</v>
      </c>
      <c r="E77" s="1109">
        <v>187119900</v>
      </c>
      <c r="F77" s="1109">
        <v>5488129300</v>
      </c>
      <c r="G77" s="1108">
        <v>3.4095388386713117E-2</v>
      </c>
      <c r="H77" s="1054">
        <v>1347263.28</v>
      </c>
      <c r="I77" s="1044"/>
      <c r="K77" s="1044"/>
      <c r="L77" s="1044"/>
      <c r="M77" s="1044"/>
    </row>
    <row r="78" spans="1:13">
      <c r="A78" s="1040" t="s">
        <v>116</v>
      </c>
      <c r="B78" s="1109">
        <v>924577300</v>
      </c>
      <c r="C78" s="1054">
        <v>44691000</v>
      </c>
      <c r="D78" s="1054">
        <v>54027000</v>
      </c>
      <c r="E78" s="1109">
        <v>98718000</v>
      </c>
      <c r="F78" s="1109">
        <v>1023295300</v>
      </c>
      <c r="G78" s="1108">
        <v>9.6470686418671125E-2</v>
      </c>
      <c r="H78" s="1054">
        <v>375128.4</v>
      </c>
      <c r="I78" s="1044"/>
      <c r="K78" s="1044"/>
      <c r="L78" s="1044"/>
      <c r="M78" s="1044"/>
    </row>
    <row r="79" spans="1:13" ht="9" customHeight="1">
      <c r="B79" s="1109"/>
      <c r="C79" s="1054"/>
      <c r="D79" s="1054"/>
      <c r="E79" s="1109"/>
      <c r="F79" s="1109"/>
      <c r="G79" s="1108"/>
      <c r="H79" s="1054"/>
    </row>
    <row r="80" spans="1:13">
      <c r="A80" s="1040" t="s">
        <v>118</v>
      </c>
      <c r="B80" s="1109">
        <v>2310411500</v>
      </c>
      <c r="C80" s="1054">
        <v>220945600</v>
      </c>
      <c r="D80" s="1054">
        <v>185588200</v>
      </c>
      <c r="E80" s="1109">
        <v>406533800</v>
      </c>
      <c r="F80" s="1109">
        <v>2716945300</v>
      </c>
      <c r="G80" s="1108">
        <v>0.14962899694741738</v>
      </c>
      <c r="H80" s="1054">
        <v>2764429.84</v>
      </c>
      <c r="I80" s="1044"/>
      <c r="K80" s="1044"/>
      <c r="L80" s="1044"/>
      <c r="M80" s="1044"/>
    </row>
    <row r="81" spans="1:13">
      <c r="A81" s="1040" t="s">
        <v>120</v>
      </c>
      <c r="B81" s="1109">
        <v>1696441500</v>
      </c>
      <c r="C81" s="1054">
        <v>13674200</v>
      </c>
      <c r="D81" s="1054">
        <v>54386800</v>
      </c>
      <c r="E81" s="1109">
        <v>68061000</v>
      </c>
      <c r="F81" s="1109">
        <v>1764502500</v>
      </c>
      <c r="G81" s="1108">
        <v>3.8572345462814586E-2</v>
      </c>
      <c r="H81" s="1054">
        <v>391350.75</v>
      </c>
      <c r="I81" s="1044"/>
      <c r="K81" s="1044"/>
      <c r="L81" s="1044"/>
      <c r="M81" s="1044"/>
    </row>
    <row r="82" spans="1:13">
      <c r="A82" s="1040" t="s">
        <v>122</v>
      </c>
      <c r="B82" s="1109">
        <v>4284483300</v>
      </c>
      <c r="C82" s="1054">
        <v>227690200</v>
      </c>
      <c r="D82" s="1054">
        <v>231745600</v>
      </c>
      <c r="E82" s="1109">
        <v>459435800</v>
      </c>
      <c r="F82" s="1109">
        <v>4743919100</v>
      </c>
      <c r="G82" s="1108">
        <v>9.6847309221609612E-2</v>
      </c>
      <c r="H82" s="1054">
        <v>1929630.3599999999</v>
      </c>
      <c r="I82" s="1044"/>
      <c r="K82" s="1044"/>
      <c r="L82" s="1044"/>
      <c r="M82" s="1044"/>
    </row>
    <row r="83" spans="1:13">
      <c r="A83" s="1040" t="s">
        <v>124</v>
      </c>
      <c r="B83" s="1109">
        <v>2273920800</v>
      </c>
      <c r="C83" s="1054">
        <v>33591500</v>
      </c>
      <c r="D83" s="1054">
        <v>78131200</v>
      </c>
      <c r="E83" s="1109">
        <v>111722700</v>
      </c>
      <c r="F83" s="1109">
        <v>2385643500</v>
      </c>
      <c r="G83" s="1108">
        <v>4.6831263765939879E-2</v>
      </c>
      <c r="H83" s="1054">
        <v>692680.74</v>
      </c>
      <c r="I83" s="1044"/>
      <c r="K83" s="1044"/>
      <c r="L83" s="1044"/>
      <c r="M83" s="1044"/>
    </row>
    <row r="84" spans="1:13">
      <c r="A84" s="1040" t="s">
        <v>126</v>
      </c>
      <c r="B84" s="1109">
        <v>7918750500</v>
      </c>
      <c r="C84" s="1054">
        <v>889369200</v>
      </c>
      <c r="D84" s="1054">
        <v>2616517600</v>
      </c>
      <c r="E84" s="1109">
        <v>3505886800</v>
      </c>
      <c r="F84" s="1109">
        <v>11424637300</v>
      </c>
      <c r="G84" s="1108">
        <v>0.30687073102968443</v>
      </c>
      <c r="H84" s="1054">
        <v>31202392.52</v>
      </c>
      <c r="I84" s="1044"/>
      <c r="K84" s="1044"/>
      <c r="L84" s="1044"/>
      <c r="M84" s="1044"/>
    </row>
    <row r="85" spans="1:13" ht="15">
      <c r="A85" s="1029" t="s">
        <v>1125</v>
      </c>
      <c r="B85" s="1085"/>
      <c r="C85" s="1085"/>
      <c r="D85" s="1085"/>
      <c r="E85" s="1085"/>
      <c r="F85" s="1085"/>
      <c r="G85" s="1085"/>
      <c r="H85" s="1085"/>
    </row>
    <row r="86" spans="1:13" ht="12.75">
      <c r="A86" s="1415" t="str">
        <f>A44</f>
        <v>Comparison of Tax Exempt Value to Total Fair Market Value (FMV) of Real Estate by Locality - Tax Year 2018</v>
      </c>
      <c r="B86" s="1415"/>
      <c r="C86" s="1415"/>
      <c r="D86" s="1415"/>
      <c r="E86" s="1415"/>
      <c r="F86" s="1415"/>
      <c r="G86" s="1415"/>
      <c r="H86" s="1415"/>
    </row>
    <row r="87" spans="1:13" ht="8.25" customHeight="1" thickBot="1">
      <c r="A87" s="1088"/>
      <c r="B87" s="1088"/>
      <c r="C87" s="1088"/>
      <c r="D87" s="1088"/>
      <c r="E87" s="1088"/>
      <c r="F87" s="1088"/>
      <c r="G87" s="1088"/>
      <c r="H87" s="1088"/>
    </row>
    <row r="88" spans="1:13" ht="13.5" customHeight="1">
      <c r="A88" s="1104"/>
      <c r="B88" s="1104"/>
      <c r="C88" s="1104"/>
      <c r="D88" s="1104"/>
      <c r="E88" s="1104"/>
      <c r="F88" s="1104" t="s">
        <v>1095</v>
      </c>
      <c r="G88" s="1104"/>
      <c r="H88" s="1104" t="s">
        <v>1114</v>
      </c>
    </row>
    <row r="89" spans="1:13">
      <c r="A89" s="1105"/>
      <c r="B89" s="1105" t="s">
        <v>1115</v>
      </c>
      <c r="C89" s="1414" t="s">
        <v>1116</v>
      </c>
      <c r="D89" s="1414"/>
      <c r="E89" s="1414"/>
      <c r="F89" s="1105" t="s">
        <v>1117</v>
      </c>
      <c r="G89" s="1105" t="s">
        <v>1118</v>
      </c>
      <c r="H89" s="1105" t="s">
        <v>1119</v>
      </c>
    </row>
    <row r="90" spans="1:13">
      <c r="A90" s="1106" t="s">
        <v>23</v>
      </c>
      <c r="B90" s="1106" t="s">
        <v>1120</v>
      </c>
      <c r="C90" s="1106" t="s">
        <v>1121</v>
      </c>
      <c r="D90" s="1106" t="s">
        <v>1122</v>
      </c>
      <c r="E90" s="1106" t="s">
        <v>1123</v>
      </c>
      <c r="F90" s="1106" t="s">
        <v>1124</v>
      </c>
      <c r="G90" s="1106" t="s">
        <v>1095</v>
      </c>
      <c r="H90" s="1106" t="s">
        <v>416</v>
      </c>
    </row>
    <row r="91" spans="1:13" ht="9" customHeight="1">
      <c r="B91" s="1109"/>
      <c r="C91" s="1109"/>
      <c r="D91" s="1054"/>
      <c r="E91" s="1109"/>
      <c r="F91" s="1109"/>
      <c r="G91" s="1108"/>
      <c r="H91" s="1109"/>
    </row>
    <row r="92" spans="1:13">
      <c r="A92" s="1040" t="s">
        <v>128</v>
      </c>
      <c r="B92" s="1107">
        <v>2965071450</v>
      </c>
      <c r="C92" s="1041">
        <v>86511700</v>
      </c>
      <c r="D92" s="1041">
        <v>93706100</v>
      </c>
      <c r="E92" s="1107">
        <v>180217800</v>
      </c>
      <c r="F92" s="1107">
        <v>3145289250</v>
      </c>
      <c r="G92" s="1108">
        <v>5.7297687327167127E-2</v>
      </c>
      <c r="H92" s="1041">
        <v>1297568.1599999999</v>
      </c>
      <c r="I92" s="1044"/>
      <c r="K92" s="1044"/>
      <c r="L92" s="1044"/>
      <c r="M92" s="1044"/>
    </row>
    <row r="93" spans="1:13">
      <c r="A93" s="1040" t="s">
        <v>130</v>
      </c>
      <c r="B93" s="1109">
        <v>3023703315</v>
      </c>
      <c r="C93" s="1054">
        <v>289920350</v>
      </c>
      <c r="D93" s="1054">
        <v>158405300</v>
      </c>
      <c r="E93" s="1109">
        <v>448325650</v>
      </c>
      <c r="F93" s="1109">
        <v>3472028965</v>
      </c>
      <c r="G93" s="1108">
        <v>0.12912497404813558</v>
      </c>
      <c r="H93" s="1054">
        <v>3676270.3299999996</v>
      </c>
      <c r="I93" s="1044"/>
      <c r="K93" s="1044"/>
      <c r="L93" s="1044"/>
      <c r="M93" s="1044"/>
    </row>
    <row r="94" spans="1:13">
      <c r="A94" s="1040" t="s">
        <v>132</v>
      </c>
      <c r="B94" s="1109">
        <v>1982352700</v>
      </c>
      <c r="C94" s="1054">
        <v>180243200</v>
      </c>
      <c r="D94" s="1054">
        <v>352055300</v>
      </c>
      <c r="E94" s="1109">
        <v>532298500</v>
      </c>
      <c r="F94" s="1109">
        <v>2514651200</v>
      </c>
      <c r="G94" s="1108">
        <v>0.21167886027294761</v>
      </c>
      <c r="H94" s="1054">
        <v>4418077.55</v>
      </c>
      <c r="I94" s="1044"/>
      <c r="K94" s="1044"/>
      <c r="L94" s="1044"/>
      <c r="M94" s="1044"/>
    </row>
    <row r="95" spans="1:13">
      <c r="A95" s="1040" t="s">
        <v>134</v>
      </c>
      <c r="B95" s="1109">
        <v>3031938200</v>
      </c>
      <c r="C95" s="1054">
        <v>14296500</v>
      </c>
      <c r="D95" s="1054">
        <v>82716900</v>
      </c>
      <c r="E95" s="1109">
        <v>97013400</v>
      </c>
      <c r="F95" s="1109">
        <v>3128951600</v>
      </c>
      <c r="G95" s="1108">
        <v>3.100508170212668E-2</v>
      </c>
      <c r="H95" s="1054">
        <v>543275.04</v>
      </c>
      <c r="I95" s="1044"/>
      <c r="K95" s="1044"/>
      <c r="L95" s="1044"/>
      <c r="M95" s="1044"/>
    </row>
    <row r="96" spans="1:13">
      <c r="A96" s="1040" t="s">
        <v>136</v>
      </c>
      <c r="B96" s="1109">
        <v>974724464</v>
      </c>
      <c r="C96" s="1054">
        <v>158120065</v>
      </c>
      <c r="D96" s="1054">
        <v>78953962</v>
      </c>
      <c r="E96" s="1109">
        <v>237074027</v>
      </c>
      <c r="F96" s="1109">
        <v>1211798491</v>
      </c>
      <c r="G96" s="1108">
        <v>0.19563815994222095</v>
      </c>
      <c r="H96" s="1054">
        <v>1137955.3295999998</v>
      </c>
      <c r="I96" s="1044"/>
      <c r="K96" s="1044"/>
      <c r="L96" s="1044"/>
      <c r="M96" s="1044"/>
    </row>
    <row r="97" spans="1:13" ht="9" customHeight="1">
      <c r="B97" s="1109"/>
      <c r="C97" s="1054"/>
      <c r="D97" s="1054"/>
      <c r="E97" s="1109"/>
      <c r="F97" s="1109"/>
      <c r="G97" s="1108"/>
      <c r="H97" s="1054"/>
    </row>
    <row r="98" spans="1:13">
      <c r="A98" s="1040" t="s">
        <v>138</v>
      </c>
      <c r="B98" s="1109">
        <v>4126541800</v>
      </c>
      <c r="C98" s="1054">
        <v>298361100</v>
      </c>
      <c r="D98" s="1054">
        <v>100241400</v>
      </c>
      <c r="E98" s="1109">
        <v>398602500</v>
      </c>
      <c r="F98" s="1109">
        <v>4525144300</v>
      </c>
      <c r="G98" s="1108">
        <v>8.8086141252998268E-2</v>
      </c>
      <c r="H98" s="1054">
        <v>3204764.1</v>
      </c>
      <c r="I98" s="1044"/>
      <c r="K98" s="1044"/>
      <c r="L98" s="1044"/>
      <c r="M98" s="1044"/>
    </row>
    <row r="99" spans="1:13">
      <c r="A99" s="1040" t="s">
        <v>140</v>
      </c>
      <c r="B99" s="1109">
        <v>2509340600</v>
      </c>
      <c r="C99" s="1054">
        <v>255985400</v>
      </c>
      <c r="D99" s="1054">
        <v>198282800</v>
      </c>
      <c r="E99" s="1109">
        <v>454268200</v>
      </c>
      <c r="F99" s="1109">
        <v>2963608800</v>
      </c>
      <c r="G99" s="1108">
        <v>0.15328210659922456</v>
      </c>
      <c r="H99" s="1054">
        <v>3179877.3999999994</v>
      </c>
      <c r="I99" s="1044"/>
      <c r="K99" s="1044"/>
      <c r="L99" s="1044"/>
      <c r="M99" s="1044"/>
    </row>
    <row r="100" spans="1:13">
      <c r="A100" s="1040" t="s">
        <v>141</v>
      </c>
      <c r="B100" s="1109">
        <v>1572974200</v>
      </c>
      <c r="C100" s="1054">
        <v>48518900</v>
      </c>
      <c r="D100" s="1054">
        <v>106700400</v>
      </c>
      <c r="E100" s="1109">
        <v>155219300</v>
      </c>
      <c r="F100" s="1109">
        <v>1728193500</v>
      </c>
      <c r="G100" s="1108">
        <v>8.9815926283717651E-2</v>
      </c>
      <c r="H100" s="1054">
        <v>884750.01</v>
      </c>
      <c r="I100" s="1044"/>
      <c r="K100" s="1044"/>
      <c r="L100" s="1044"/>
      <c r="M100" s="1044"/>
    </row>
    <row r="101" spans="1:13">
      <c r="A101" s="1040" t="s">
        <v>143</v>
      </c>
      <c r="B101" s="1109">
        <v>4787014300</v>
      </c>
      <c r="C101" s="1054">
        <v>167961800</v>
      </c>
      <c r="D101" s="1054">
        <v>438569500</v>
      </c>
      <c r="E101" s="1109">
        <v>606531300</v>
      </c>
      <c r="F101" s="1109">
        <v>5393545600</v>
      </c>
      <c r="G101" s="1108">
        <v>0.11245502401982102</v>
      </c>
      <c r="H101" s="1054">
        <v>3760494.06</v>
      </c>
      <c r="I101" s="1044"/>
      <c r="K101" s="1044"/>
      <c r="L101" s="1044"/>
      <c r="M101" s="1044"/>
    </row>
    <row r="102" spans="1:13">
      <c r="A102" s="1040" t="s">
        <v>145</v>
      </c>
      <c r="B102" s="1109">
        <v>3818321449</v>
      </c>
      <c r="C102" s="1054">
        <v>124662300</v>
      </c>
      <c r="D102" s="1054">
        <v>170669700</v>
      </c>
      <c r="E102" s="1109">
        <v>295332000</v>
      </c>
      <c r="F102" s="1109">
        <v>4113653449</v>
      </c>
      <c r="G102" s="1108">
        <v>7.1793116182840608E-2</v>
      </c>
      <c r="H102" s="1054">
        <v>2598921.6</v>
      </c>
      <c r="I102" s="1044"/>
      <c r="K102" s="1044"/>
      <c r="L102" s="1044"/>
      <c r="M102" s="1044"/>
    </row>
    <row r="103" spans="1:13" ht="6" customHeight="1">
      <c r="B103" s="1109"/>
      <c r="C103" s="1109"/>
      <c r="D103" s="1054"/>
      <c r="E103" s="1109"/>
      <c r="F103" s="1109"/>
      <c r="G103" s="1108"/>
      <c r="H103" s="1109"/>
    </row>
    <row r="104" spans="1:13">
      <c r="A104" s="1040" t="s">
        <v>146</v>
      </c>
      <c r="B104" s="1109">
        <v>1545284400</v>
      </c>
      <c r="C104" s="1054">
        <v>87708600</v>
      </c>
      <c r="D104" s="1054">
        <v>341998700</v>
      </c>
      <c r="E104" s="1109">
        <v>429707300</v>
      </c>
      <c r="F104" s="1109">
        <v>1974991700</v>
      </c>
      <c r="G104" s="1108">
        <v>0.21757423081828647</v>
      </c>
      <c r="H104" s="1054">
        <v>2191507.23</v>
      </c>
      <c r="I104" s="1044"/>
      <c r="K104" s="1044"/>
      <c r="L104" s="1044"/>
      <c r="M104" s="1044"/>
    </row>
    <row r="105" spans="1:13">
      <c r="A105" s="1040" t="s">
        <v>148</v>
      </c>
      <c r="B105" s="1109">
        <v>2881258400</v>
      </c>
      <c r="C105" s="1054">
        <v>1785038400</v>
      </c>
      <c r="D105" s="1054">
        <v>115373000</v>
      </c>
      <c r="E105" s="1109">
        <v>1900411400</v>
      </c>
      <c r="F105" s="1109">
        <v>4781669800</v>
      </c>
      <c r="G105" s="1108">
        <v>0.39743676989155546</v>
      </c>
      <c r="H105" s="1054">
        <v>16343538.040000001</v>
      </c>
      <c r="I105" s="1044"/>
      <c r="K105" s="1044"/>
      <c r="L105" s="1044"/>
      <c r="M105" s="1044"/>
    </row>
    <row r="106" spans="1:13">
      <c r="A106" s="1040" t="s">
        <v>150</v>
      </c>
      <c r="B106" s="1109">
        <v>59796317500</v>
      </c>
      <c r="C106" s="1054">
        <v>2499208600</v>
      </c>
      <c r="D106" s="1054">
        <v>1824483600</v>
      </c>
      <c r="E106" s="1109">
        <v>4323692200</v>
      </c>
      <c r="F106" s="1109">
        <v>64120009700</v>
      </c>
      <c r="G106" s="1108">
        <v>6.7431246817169457E-2</v>
      </c>
      <c r="H106" s="1054">
        <v>48641537.25</v>
      </c>
      <c r="I106" s="1044"/>
      <c r="K106" s="1044"/>
      <c r="L106" s="1044"/>
      <c r="M106" s="1044"/>
    </row>
    <row r="107" spans="1:13">
      <c r="A107" s="1040" t="s">
        <v>152</v>
      </c>
      <c r="B107" s="1109">
        <v>2710290550</v>
      </c>
      <c r="C107" s="1054">
        <v>531314700</v>
      </c>
      <c r="D107" s="1054">
        <v>94738700</v>
      </c>
      <c r="E107" s="1109">
        <v>626053400</v>
      </c>
      <c r="F107" s="1109">
        <v>3336343950</v>
      </c>
      <c r="G107" s="1108">
        <v>0.18764654045935522</v>
      </c>
      <c r="H107" s="1054">
        <v>4820611.18</v>
      </c>
      <c r="I107" s="1044"/>
      <c r="K107" s="1044"/>
      <c r="L107" s="1044"/>
      <c r="M107" s="1044"/>
    </row>
    <row r="108" spans="1:13">
      <c r="A108" s="1040" t="s">
        <v>154</v>
      </c>
      <c r="B108" s="1109">
        <v>2160296400</v>
      </c>
      <c r="C108" s="1054">
        <v>111067200</v>
      </c>
      <c r="D108" s="1054">
        <v>31475300</v>
      </c>
      <c r="E108" s="1109">
        <v>142542500</v>
      </c>
      <c r="F108" s="1109">
        <v>2302838900</v>
      </c>
      <c r="G108" s="1108">
        <v>6.1898598291005073E-2</v>
      </c>
      <c r="H108" s="1054">
        <v>955034.75</v>
      </c>
      <c r="I108" s="1044"/>
      <c r="K108" s="1044"/>
      <c r="L108" s="1044"/>
      <c r="M108" s="1044"/>
    </row>
    <row r="109" spans="1:13" ht="6" customHeight="1">
      <c r="B109" s="1109"/>
      <c r="C109" s="1054"/>
      <c r="D109" s="1054"/>
      <c r="E109" s="1109"/>
      <c r="F109" s="1109"/>
      <c r="G109" s="1108"/>
      <c r="H109" s="1054"/>
    </row>
    <row r="110" spans="1:13">
      <c r="A110" s="1040" t="s">
        <v>156</v>
      </c>
      <c r="B110" s="1109">
        <v>875931868</v>
      </c>
      <c r="C110" s="1054">
        <v>71341703</v>
      </c>
      <c r="D110" s="1054">
        <v>54325925</v>
      </c>
      <c r="E110" s="1109">
        <v>125667628</v>
      </c>
      <c r="F110" s="1109">
        <v>1001599496</v>
      </c>
      <c r="G110" s="1108">
        <v>0.12546694412474024</v>
      </c>
      <c r="H110" s="1054">
        <v>879673.39599999995</v>
      </c>
      <c r="I110" s="1044"/>
      <c r="K110" s="1044"/>
      <c r="L110" s="1044"/>
      <c r="M110" s="1044"/>
    </row>
    <row r="111" spans="1:13">
      <c r="A111" s="1040" t="s">
        <v>27</v>
      </c>
      <c r="B111" s="1109">
        <v>8612729600</v>
      </c>
      <c r="C111" s="1054">
        <v>657955100</v>
      </c>
      <c r="D111" s="1054">
        <v>443149800</v>
      </c>
      <c r="E111" s="1109">
        <v>1101104900</v>
      </c>
      <c r="F111" s="1109">
        <v>9713834500</v>
      </c>
      <c r="G111" s="1108">
        <v>0.11335429896401879</v>
      </c>
      <c r="H111" s="1054">
        <v>12002043.41</v>
      </c>
      <c r="I111" s="1044"/>
      <c r="K111" s="1044"/>
      <c r="L111" s="1044"/>
      <c r="M111" s="1044"/>
    </row>
    <row r="112" spans="1:13">
      <c r="A112" s="1040" t="s">
        <v>158</v>
      </c>
      <c r="B112" s="1109">
        <v>3081911271</v>
      </c>
      <c r="C112" s="1054">
        <v>210833400</v>
      </c>
      <c r="D112" s="1054">
        <v>191248100</v>
      </c>
      <c r="E112" s="1109">
        <v>402081500</v>
      </c>
      <c r="F112" s="1109">
        <v>3483992771</v>
      </c>
      <c r="G112" s="1108">
        <v>0.11540824749891537</v>
      </c>
      <c r="H112" s="1054">
        <v>2814570.5</v>
      </c>
      <c r="I112" s="1044"/>
      <c r="K112" s="1044"/>
      <c r="L112" s="1044"/>
      <c r="M112" s="1044"/>
    </row>
    <row r="113" spans="1:13">
      <c r="A113" s="1040" t="s">
        <v>159</v>
      </c>
      <c r="B113" s="1109">
        <v>8969431700</v>
      </c>
      <c r="C113" s="1054">
        <v>325328700</v>
      </c>
      <c r="D113" s="1054">
        <v>847695000</v>
      </c>
      <c r="E113" s="1109">
        <v>1173023700</v>
      </c>
      <c r="F113" s="1109">
        <v>10142455400</v>
      </c>
      <c r="G113" s="1108">
        <v>0.11565480485129863</v>
      </c>
      <c r="H113" s="1054">
        <v>8680375.379999999</v>
      </c>
      <c r="I113" s="1044"/>
      <c r="K113" s="1044"/>
      <c r="L113" s="1044"/>
      <c r="M113" s="1044"/>
    </row>
    <row r="114" spans="1:13">
      <c r="A114" s="1045" t="s">
        <v>161</v>
      </c>
      <c r="B114" s="1112">
        <v>1595371376</v>
      </c>
      <c r="C114" s="1054">
        <v>123633400</v>
      </c>
      <c r="D114" s="1054">
        <v>95979800</v>
      </c>
      <c r="E114" s="1112">
        <v>219613200</v>
      </c>
      <c r="F114" s="1112">
        <v>1814984576</v>
      </c>
      <c r="G114" s="1113">
        <v>0.12100003653143993</v>
      </c>
      <c r="H114" s="1054">
        <v>1383563.1600000001</v>
      </c>
      <c r="I114" s="1044"/>
      <c r="K114" s="1044"/>
      <c r="L114" s="1044"/>
      <c r="M114" s="1044"/>
    </row>
    <row r="115" spans="1:13" ht="8.25" customHeight="1"/>
    <row r="116" spans="1:13">
      <c r="A116" s="1040" t="s">
        <v>163</v>
      </c>
      <c r="B116" s="1054">
        <v>1227145500</v>
      </c>
      <c r="C116" s="1054">
        <v>125845800</v>
      </c>
      <c r="D116" s="1054">
        <v>206944700</v>
      </c>
      <c r="E116" s="1054">
        <v>332790500</v>
      </c>
      <c r="F116" s="1114">
        <v>1559936000</v>
      </c>
      <c r="G116" s="1115">
        <v>0.2133359958357266</v>
      </c>
      <c r="H116" s="1054">
        <v>2462650</v>
      </c>
      <c r="I116" s="1044"/>
      <c r="K116" s="1044"/>
      <c r="L116" s="1044"/>
      <c r="M116" s="1044"/>
    </row>
    <row r="117" spans="1:13">
      <c r="A117" s="1040" t="s">
        <v>165</v>
      </c>
      <c r="B117" s="1109">
        <v>4995101465</v>
      </c>
      <c r="C117" s="1054">
        <v>601040900</v>
      </c>
      <c r="D117" s="1054">
        <v>214426500</v>
      </c>
      <c r="E117" s="1109">
        <v>815467400</v>
      </c>
      <c r="F117" s="1109">
        <v>5810568865</v>
      </c>
      <c r="G117" s="1108">
        <v>0.14034209368242295</v>
      </c>
      <c r="H117" s="1054">
        <v>5218991.3600000003</v>
      </c>
      <c r="I117" s="1044"/>
      <c r="K117" s="1044"/>
      <c r="L117" s="1044"/>
      <c r="M117" s="1044"/>
    </row>
    <row r="118" spans="1:13">
      <c r="A118" s="1040" t="s">
        <v>167</v>
      </c>
      <c r="B118" s="1109">
        <v>1590646600</v>
      </c>
      <c r="C118" s="1054">
        <v>146524000</v>
      </c>
      <c r="D118" s="1054">
        <v>205876000</v>
      </c>
      <c r="E118" s="1109">
        <v>352400000</v>
      </c>
      <c r="F118" s="1109">
        <v>1943046600</v>
      </c>
      <c r="G118" s="1108">
        <v>0.18136466721899516</v>
      </c>
      <c r="H118" s="1054">
        <v>2607760</v>
      </c>
      <c r="I118" s="1044"/>
      <c r="K118" s="1044"/>
      <c r="L118" s="1044"/>
      <c r="M118" s="1044"/>
    </row>
    <row r="119" spans="1:13">
      <c r="A119" s="1040" t="s">
        <v>169</v>
      </c>
      <c r="B119" s="1109">
        <v>1820829200</v>
      </c>
      <c r="C119" s="1054">
        <v>163723900</v>
      </c>
      <c r="D119" s="1054">
        <v>150571000</v>
      </c>
      <c r="E119" s="1109">
        <v>314294900</v>
      </c>
      <c r="F119" s="1109">
        <v>2135124100</v>
      </c>
      <c r="G119" s="1108">
        <v>0.14720216965374519</v>
      </c>
      <c r="H119" s="1054">
        <v>2671506.65</v>
      </c>
      <c r="I119" s="1044"/>
      <c r="K119" s="1044"/>
      <c r="L119" s="1044"/>
      <c r="M119" s="1044"/>
    </row>
    <row r="120" spans="1:13">
      <c r="A120" s="1040" t="s">
        <v>171</v>
      </c>
      <c r="B120" s="1109">
        <v>15358063700</v>
      </c>
      <c r="C120" s="1054">
        <v>670407800</v>
      </c>
      <c r="D120" s="1054">
        <v>176951200</v>
      </c>
      <c r="E120" s="1109">
        <v>847359000</v>
      </c>
      <c r="F120" s="1109">
        <v>16205422700</v>
      </c>
      <c r="G120" s="1108">
        <v>5.2288608306403507E-2</v>
      </c>
      <c r="H120" s="1054">
        <v>7058500.4699999997</v>
      </c>
      <c r="I120" s="1044"/>
      <c r="K120" s="1044"/>
      <c r="L120" s="1044"/>
      <c r="M120" s="1044"/>
    </row>
    <row r="121" spans="1:13" ht="9" customHeight="1">
      <c r="B121" s="1109"/>
      <c r="C121" s="1054"/>
      <c r="D121" s="1054"/>
      <c r="E121" s="1109"/>
      <c r="F121" s="1109"/>
      <c r="G121" s="1108"/>
      <c r="H121" s="1054"/>
    </row>
    <row r="122" spans="1:13">
      <c r="A122" s="1040" t="s">
        <v>173</v>
      </c>
      <c r="B122" s="1109">
        <v>17498296151</v>
      </c>
      <c r="C122" s="1054">
        <v>882875500</v>
      </c>
      <c r="D122" s="1054">
        <v>876515500</v>
      </c>
      <c r="E122" s="1109">
        <v>1759391000</v>
      </c>
      <c r="F122" s="1109">
        <v>19257687151</v>
      </c>
      <c r="G122" s="1108">
        <v>9.1360451865510728E-2</v>
      </c>
      <c r="H122" s="1054">
        <v>17417970.899999999</v>
      </c>
      <c r="I122" s="1044"/>
      <c r="K122" s="1044"/>
      <c r="L122" s="1044"/>
      <c r="M122" s="1044"/>
    </row>
    <row r="123" spans="1:13">
      <c r="A123" s="1040" t="s">
        <v>175</v>
      </c>
      <c r="B123" s="1109">
        <v>927735100</v>
      </c>
      <c r="C123" s="1054">
        <v>54095700</v>
      </c>
      <c r="D123" s="1054">
        <v>62176400</v>
      </c>
      <c r="E123" s="1109">
        <v>116272100</v>
      </c>
      <c r="F123" s="1109">
        <v>1044007200</v>
      </c>
      <c r="G123" s="1108">
        <v>0.11137097521932798</v>
      </c>
      <c r="H123" s="1054">
        <v>825531.90999999992</v>
      </c>
      <c r="I123" s="1044"/>
      <c r="K123" s="1044"/>
      <c r="L123" s="1044"/>
      <c r="M123" s="1044"/>
    </row>
    <row r="124" spans="1:13" ht="12" customHeight="1">
      <c r="A124" s="1040" t="s">
        <v>177</v>
      </c>
      <c r="B124" s="1109">
        <v>900623222</v>
      </c>
      <c r="C124" s="1054">
        <v>217301200</v>
      </c>
      <c r="D124" s="1054">
        <v>71257500</v>
      </c>
      <c r="E124" s="1109">
        <v>288558700</v>
      </c>
      <c r="F124" s="1109">
        <v>1189181922</v>
      </c>
      <c r="G124" s="1108">
        <v>0.2426531169551365</v>
      </c>
      <c r="H124" s="1054">
        <v>1673640.46</v>
      </c>
      <c r="I124" s="1044"/>
      <c r="K124" s="1044"/>
      <c r="L124" s="1044"/>
      <c r="M124" s="1044"/>
    </row>
    <row r="125" spans="1:13">
      <c r="A125" s="1040" t="s">
        <v>179</v>
      </c>
      <c r="B125" s="1109">
        <v>2753283875</v>
      </c>
      <c r="C125" s="1054">
        <v>326133100</v>
      </c>
      <c r="D125" s="1054">
        <v>214002700</v>
      </c>
      <c r="E125" s="1109">
        <v>540135800</v>
      </c>
      <c r="F125" s="1109">
        <v>3293419675</v>
      </c>
      <c r="G125" s="1108">
        <v>0.16400454642938878</v>
      </c>
      <c r="H125" s="1054">
        <v>3132787.6399999997</v>
      </c>
      <c r="I125" s="1044"/>
      <c r="K125" s="1044"/>
      <c r="L125" s="1044"/>
      <c r="M125" s="1044"/>
    </row>
    <row r="126" spans="1:13">
      <c r="A126" s="1040" t="s">
        <v>181</v>
      </c>
      <c r="B126" s="1109">
        <v>4487784300</v>
      </c>
      <c r="C126" s="1054">
        <v>356603600</v>
      </c>
      <c r="D126" s="1054">
        <v>413401600</v>
      </c>
      <c r="E126" s="1109">
        <v>770005200</v>
      </c>
      <c r="F126" s="1109">
        <v>5257789500</v>
      </c>
      <c r="G126" s="1108">
        <v>0.14645036664172273</v>
      </c>
      <c r="H126" s="1054">
        <v>5082034.32</v>
      </c>
      <c r="I126" s="1044"/>
      <c r="K126" s="1044"/>
      <c r="L126" s="1044"/>
      <c r="M126" s="1044"/>
    </row>
    <row r="127" spans="1:13" ht="15">
      <c r="A127" s="1029" t="s">
        <v>1125</v>
      </c>
      <c r="B127" s="1085"/>
      <c r="C127" s="1085"/>
      <c r="D127" s="1085"/>
      <c r="E127" s="1085"/>
      <c r="F127" s="1085"/>
      <c r="G127" s="1085"/>
      <c r="H127" s="1085"/>
    </row>
    <row r="128" spans="1:13" ht="12.75">
      <c r="A128" s="1415" t="str">
        <f>A86</f>
        <v>Comparison of Tax Exempt Value to Total Fair Market Value (FMV) of Real Estate by Locality - Tax Year 2018</v>
      </c>
      <c r="B128" s="1415"/>
      <c r="C128" s="1415"/>
      <c r="D128" s="1415"/>
      <c r="E128" s="1415"/>
      <c r="F128" s="1415"/>
      <c r="G128" s="1415"/>
      <c r="H128" s="1415"/>
    </row>
    <row r="129" spans="1:13" ht="8.25" customHeight="1" thickBot="1">
      <c r="A129" s="1088"/>
      <c r="B129" s="1088"/>
      <c r="C129" s="1088"/>
      <c r="D129" s="1088"/>
      <c r="E129" s="1088"/>
      <c r="F129" s="1088"/>
      <c r="G129" s="1088"/>
      <c r="H129" s="1088"/>
    </row>
    <row r="130" spans="1:13" ht="12" customHeight="1">
      <c r="A130" s="1104"/>
      <c r="B130" s="1104"/>
      <c r="C130" s="1104"/>
      <c r="D130" s="1104"/>
      <c r="E130" s="1104"/>
      <c r="F130" s="1104" t="s">
        <v>1095</v>
      </c>
      <c r="G130" s="1104"/>
      <c r="H130" s="1104" t="s">
        <v>1114</v>
      </c>
    </row>
    <row r="131" spans="1:13">
      <c r="A131" s="1105"/>
      <c r="B131" s="1105" t="s">
        <v>1115</v>
      </c>
      <c r="C131" s="1414" t="s">
        <v>1116</v>
      </c>
      <c r="D131" s="1414"/>
      <c r="E131" s="1414"/>
      <c r="F131" s="1105" t="s">
        <v>1117</v>
      </c>
      <c r="G131" s="1105" t="s">
        <v>1118</v>
      </c>
      <c r="H131" s="1105" t="s">
        <v>1119</v>
      </c>
    </row>
    <row r="132" spans="1:13">
      <c r="A132" s="1106" t="s">
        <v>23</v>
      </c>
      <c r="B132" s="1106" t="s">
        <v>1120</v>
      </c>
      <c r="C132" s="1106" t="s">
        <v>1121</v>
      </c>
      <c r="D132" s="1106" t="s">
        <v>1122</v>
      </c>
      <c r="E132" s="1106" t="s">
        <v>1123</v>
      </c>
      <c r="F132" s="1106" t="s">
        <v>1124</v>
      </c>
      <c r="G132" s="1106" t="s">
        <v>1095</v>
      </c>
      <c r="H132" s="1106" t="s">
        <v>416</v>
      </c>
    </row>
    <row r="133" spans="1:13" ht="9" customHeight="1">
      <c r="B133" s="1109"/>
      <c r="C133" s="1054"/>
      <c r="D133" s="1054"/>
      <c r="E133" s="1109"/>
      <c r="F133" s="1109"/>
      <c r="G133" s="1108"/>
      <c r="H133" s="1054"/>
    </row>
    <row r="134" spans="1:13">
      <c r="A134" s="1040" t="s">
        <v>183</v>
      </c>
      <c r="B134" s="1107">
        <v>4808430445</v>
      </c>
      <c r="C134" s="1041">
        <v>274560300</v>
      </c>
      <c r="D134" s="1041">
        <v>514206500</v>
      </c>
      <c r="E134" s="1107">
        <v>788766800</v>
      </c>
      <c r="F134" s="1107">
        <v>5597197245</v>
      </c>
      <c r="G134" s="1108">
        <v>0.14092174448642286</v>
      </c>
      <c r="H134" s="1041">
        <v>4969230.84</v>
      </c>
      <c r="I134" s="1044"/>
      <c r="K134" s="1044"/>
      <c r="L134" s="1044"/>
      <c r="M134" s="1044"/>
    </row>
    <row r="135" spans="1:13">
      <c r="A135" s="1040" t="s">
        <v>185</v>
      </c>
      <c r="B135" s="1109">
        <v>2626252400</v>
      </c>
      <c r="C135" s="1054">
        <v>66914800</v>
      </c>
      <c r="D135" s="1054">
        <v>73745700</v>
      </c>
      <c r="E135" s="1109">
        <v>140660500</v>
      </c>
      <c r="F135" s="1109">
        <v>2766912900</v>
      </c>
      <c r="G135" s="1108">
        <v>5.0836620119122648E-2</v>
      </c>
      <c r="H135" s="1054">
        <v>808755.57000000007</v>
      </c>
      <c r="I135" s="1044"/>
      <c r="K135" s="1044"/>
      <c r="L135" s="1044"/>
      <c r="M135" s="1044"/>
    </row>
    <row r="136" spans="1:13">
      <c r="A136" s="1040" t="s">
        <v>187</v>
      </c>
      <c r="B136" s="1109">
        <v>1894640452</v>
      </c>
      <c r="C136" s="1054">
        <v>456404700</v>
      </c>
      <c r="D136" s="1054">
        <v>520735400</v>
      </c>
      <c r="E136" s="1109">
        <v>977140100</v>
      </c>
      <c r="F136" s="1109">
        <v>2871780552</v>
      </c>
      <c r="G136" s="1108">
        <v>0.34025583860141695</v>
      </c>
      <c r="H136" s="1054">
        <v>6058268.6200000001</v>
      </c>
      <c r="I136" s="1044"/>
      <c r="K136" s="1044"/>
      <c r="L136" s="1044"/>
      <c r="M136" s="1044"/>
    </row>
    <row r="137" spans="1:13">
      <c r="A137" s="1040" t="s">
        <v>189</v>
      </c>
      <c r="B137" s="1109">
        <v>2589710300</v>
      </c>
      <c r="C137" s="1054">
        <v>220146900</v>
      </c>
      <c r="D137" s="1054">
        <v>155696500</v>
      </c>
      <c r="E137" s="1109">
        <v>375843400</v>
      </c>
      <c r="F137" s="1109">
        <v>2965553700</v>
      </c>
      <c r="G137" s="1108">
        <v>0.12673633257762285</v>
      </c>
      <c r="H137" s="1054">
        <v>2029554.36</v>
      </c>
      <c r="I137" s="1044"/>
      <c r="K137" s="1044"/>
      <c r="L137" s="1044"/>
      <c r="M137" s="1044"/>
    </row>
    <row r="138" spans="1:13">
      <c r="A138" s="1040" t="s">
        <v>191</v>
      </c>
      <c r="B138" s="1109">
        <v>9141209057</v>
      </c>
      <c r="C138" s="1054">
        <v>4658772200</v>
      </c>
      <c r="D138" s="1054">
        <v>508675200</v>
      </c>
      <c r="E138" s="1109">
        <v>5167447400</v>
      </c>
      <c r="F138" s="1109">
        <v>14308656457</v>
      </c>
      <c r="G138" s="1108">
        <v>0.36114134234259365</v>
      </c>
      <c r="H138" s="1054">
        <v>41081206.830000006</v>
      </c>
      <c r="I138" s="1044"/>
      <c r="K138" s="1044"/>
      <c r="L138" s="1044"/>
      <c r="M138" s="1044"/>
    </row>
    <row r="139" spans="1:13" ht="8.25" customHeight="1">
      <c r="B139" s="1041"/>
      <c r="C139" s="1041"/>
      <c r="D139" s="1041"/>
      <c r="E139" s="1041"/>
      <c r="F139" s="1041"/>
      <c r="G139" s="1041"/>
      <c r="H139" s="1041"/>
    </row>
    <row r="140" spans="1:13" ht="12.75" customHeight="1">
      <c r="A140" s="1116" t="s">
        <v>24</v>
      </c>
      <c r="B140" s="1117">
        <f>SUM(B8:B60,B62:B114,B116:B138)</f>
        <v>879577649474</v>
      </c>
      <c r="C140" s="1117">
        <f>SUM(C8:C60,C62:C114,C116:C138)</f>
        <v>63813399354</v>
      </c>
      <c r="D140" s="1117">
        <f>SUM(D8:D60,D62:D114,D116:D138)</f>
        <v>31460869180</v>
      </c>
      <c r="E140" s="1117">
        <f>SUM(E8:E60,E62:E114,E116:E138)</f>
        <v>95274268534</v>
      </c>
      <c r="F140" s="1117">
        <f>SUM(F8:F60,F62:F114,F116:F138)</f>
        <v>974851918008</v>
      </c>
      <c r="G140" s="1118">
        <f>E140/F140</f>
        <v>9.7732041937899888E-2</v>
      </c>
      <c r="H140" s="1117">
        <f>SUM(H8:H60,H62:H114,H116:H138)</f>
        <v>857149945.86828578</v>
      </c>
    </row>
    <row r="141" spans="1:13" ht="7.5" customHeight="1">
      <c r="A141" s="1119"/>
      <c r="B141" s="1120"/>
      <c r="C141" s="1120"/>
      <c r="D141" s="1120"/>
      <c r="E141" s="1120"/>
      <c r="F141" s="1120"/>
      <c r="G141" s="1121"/>
      <c r="H141" s="1120"/>
    </row>
    <row r="142" spans="1:13" ht="9" customHeight="1" thickBot="1">
      <c r="A142" s="1122"/>
      <c r="B142" s="1122"/>
      <c r="C142" s="1122"/>
      <c r="D142" s="1122"/>
      <c r="E142" s="1122"/>
      <c r="F142" s="1122"/>
      <c r="G142" s="1122"/>
      <c r="H142" s="1122"/>
    </row>
    <row r="143" spans="1:13" ht="14.25" customHeight="1">
      <c r="A143" s="1104"/>
      <c r="B143" s="1104"/>
      <c r="C143" s="1104"/>
      <c r="D143" s="1104"/>
      <c r="E143" s="1104"/>
      <c r="F143" s="1104" t="s">
        <v>1095</v>
      </c>
      <c r="G143" s="1104"/>
      <c r="H143" s="1104" t="s">
        <v>1114</v>
      </c>
    </row>
    <row r="144" spans="1:13" ht="12.75" customHeight="1">
      <c r="A144" s="1105"/>
      <c r="B144" s="1105" t="s">
        <v>1115</v>
      </c>
      <c r="C144" s="1414" t="s">
        <v>1116</v>
      </c>
      <c r="D144" s="1414"/>
      <c r="E144" s="1414"/>
      <c r="F144" s="1105" t="s">
        <v>1117</v>
      </c>
      <c r="G144" s="1105" t="s">
        <v>1118</v>
      </c>
      <c r="H144" s="1105" t="s">
        <v>1119</v>
      </c>
    </row>
    <row r="145" spans="1:13">
      <c r="A145" s="1106" t="s">
        <v>25</v>
      </c>
      <c r="B145" s="1106" t="s">
        <v>1120</v>
      </c>
      <c r="C145" s="1106" t="s">
        <v>1121</v>
      </c>
      <c r="D145" s="1106" t="s">
        <v>1122</v>
      </c>
      <c r="E145" s="1106" t="s">
        <v>1123</v>
      </c>
      <c r="F145" s="1106" t="s">
        <v>1124</v>
      </c>
      <c r="G145" s="1106" t="s">
        <v>1095</v>
      </c>
      <c r="H145" s="1106" t="s">
        <v>416</v>
      </c>
    </row>
    <row r="146" spans="1:13" ht="9" customHeight="1">
      <c r="A146" s="1105"/>
      <c r="B146" s="1105"/>
      <c r="C146" s="1105"/>
      <c r="D146" s="1105"/>
      <c r="E146" s="1105"/>
      <c r="F146" s="1105"/>
      <c r="G146" s="1105"/>
      <c r="H146" s="1105"/>
    </row>
    <row r="147" spans="1:13" ht="12" customHeight="1">
      <c r="A147" s="1040" t="s">
        <v>196</v>
      </c>
      <c r="B147" s="1041">
        <v>38784982168</v>
      </c>
      <c r="C147" s="1041">
        <v>3901564574</v>
      </c>
      <c r="D147" s="1041">
        <v>1248654888</v>
      </c>
      <c r="E147" s="1041">
        <v>5150219462</v>
      </c>
      <c r="F147" s="1041">
        <v>43935201630</v>
      </c>
      <c r="G147" s="1123">
        <v>0.11722307559602294</v>
      </c>
      <c r="H147" s="1041">
        <v>58197479.920599997</v>
      </c>
      <c r="I147" s="1044"/>
      <c r="K147" s="1044"/>
      <c r="L147" s="1044"/>
      <c r="M147" s="1044"/>
    </row>
    <row r="148" spans="1:13" ht="12" customHeight="1">
      <c r="A148" s="1040" t="s">
        <v>198</v>
      </c>
      <c r="B148" s="1054">
        <v>1159349670</v>
      </c>
      <c r="C148" s="1054">
        <v>156401050</v>
      </c>
      <c r="D148" s="1054">
        <v>85688500</v>
      </c>
      <c r="E148" s="1054">
        <v>242089550</v>
      </c>
      <c r="F148" s="1054">
        <v>1401439220</v>
      </c>
      <c r="G148" s="1123">
        <v>0.17274352433207912</v>
      </c>
      <c r="H148" s="1054">
        <v>2832447.7349999999</v>
      </c>
      <c r="I148" s="1044"/>
      <c r="K148" s="1044"/>
      <c r="L148" s="1044"/>
      <c r="M148" s="1044"/>
    </row>
    <row r="149" spans="1:13" ht="12" customHeight="1">
      <c r="A149" s="1040" t="s">
        <v>200</v>
      </c>
      <c r="B149" s="1054">
        <v>327981880</v>
      </c>
      <c r="C149" s="1054">
        <v>43407000</v>
      </c>
      <c r="D149" s="1054">
        <v>87989700</v>
      </c>
      <c r="E149" s="1054">
        <v>131396700</v>
      </c>
      <c r="F149" s="1054">
        <v>459378580</v>
      </c>
      <c r="G149" s="1123">
        <v>0.28603140355390538</v>
      </c>
      <c r="H149" s="1054">
        <v>1589900.0699999998</v>
      </c>
      <c r="I149" s="1044"/>
      <c r="K149" s="1044"/>
      <c r="L149" s="1044"/>
      <c r="M149" s="1044"/>
    </row>
    <row r="150" spans="1:13" ht="12" customHeight="1">
      <c r="A150" s="1040" t="s">
        <v>202</v>
      </c>
      <c r="B150" s="1054">
        <v>7060139700</v>
      </c>
      <c r="C150" s="1054">
        <v>917042600</v>
      </c>
      <c r="D150" s="1054">
        <v>1000640650</v>
      </c>
      <c r="E150" s="1054">
        <v>1917683250</v>
      </c>
      <c r="F150" s="1054">
        <v>8977822950</v>
      </c>
      <c r="G150" s="1123">
        <v>0.2136022575495321</v>
      </c>
      <c r="H150" s="1054">
        <v>18217990.875</v>
      </c>
      <c r="I150" s="1044"/>
      <c r="K150" s="1044"/>
      <c r="L150" s="1044"/>
      <c r="M150" s="1044"/>
    </row>
    <row r="151" spans="1:13" ht="12" customHeight="1">
      <c r="A151" s="1040" t="s">
        <v>147</v>
      </c>
      <c r="B151" s="1054">
        <v>26830008700</v>
      </c>
      <c r="C151" s="1054">
        <v>1847543500</v>
      </c>
      <c r="D151" s="1054">
        <v>892266100</v>
      </c>
      <c r="E151" s="1054">
        <v>2739809600</v>
      </c>
      <c r="F151" s="1054">
        <v>29569818300</v>
      </c>
      <c r="G151" s="1123">
        <v>9.2655611617336181E-2</v>
      </c>
      <c r="H151" s="1054">
        <v>28768000.800000001</v>
      </c>
      <c r="I151" s="1044"/>
      <c r="K151" s="1044"/>
      <c r="L151" s="1044"/>
      <c r="M151" s="1044"/>
    </row>
    <row r="152" spans="1:13" ht="5.25" customHeight="1">
      <c r="B152" s="1054"/>
      <c r="C152" s="1054"/>
      <c r="D152" s="1054"/>
      <c r="E152" s="1054"/>
      <c r="F152" s="1054"/>
      <c r="G152" s="1123"/>
      <c r="H152" s="1054"/>
    </row>
    <row r="153" spans="1:13" ht="12" customHeight="1">
      <c r="A153" s="1040" t="s">
        <v>1188</v>
      </c>
      <c r="B153" s="1054">
        <v>1636703800</v>
      </c>
      <c r="C153" s="1054">
        <v>69961600</v>
      </c>
      <c r="D153" s="1054">
        <v>63985000</v>
      </c>
      <c r="E153" s="1054">
        <v>133946600</v>
      </c>
      <c r="F153" s="1054">
        <v>1770650400</v>
      </c>
      <c r="G153" s="1123">
        <v>7.564824767215482E-2</v>
      </c>
      <c r="H153" s="1054">
        <v>1607359.2</v>
      </c>
      <c r="I153" s="1044"/>
      <c r="K153" s="1044"/>
      <c r="L153" s="1044"/>
      <c r="M153" s="1044"/>
    </row>
    <row r="154" spans="1:13" ht="12" customHeight="1">
      <c r="A154" s="1040" t="s">
        <v>151</v>
      </c>
      <c r="B154" s="1054">
        <v>286904100</v>
      </c>
      <c r="C154" s="1054">
        <v>52480200</v>
      </c>
      <c r="D154" s="1054">
        <v>61676600</v>
      </c>
      <c r="E154" s="1054">
        <v>114156800</v>
      </c>
      <c r="F154" s="1054">
        <v>401060900</v>
      </c>
      <c r="G154" s="1123">
        <v>0.28463707132757143</v>
      </c>
      <c r="H154" s="1054">
        <v>913254.40000000014</v>
      </c>
      <c r="I154" s="1044"/>
      <c r="K154" s="1044"/>
      <c r="L154" s="1044"/>
      <c r="M154" s="1044"/>
    </row>
    <row r="155" spans="1:13" ht="12" customHeight="1">
      <c r="A155" s="1040" t="s">
        <v>153</v>
      </c>
      <c r="B155" s="1054">
        <v>2262643100</v>
      </c>
      <c r="C155" s="1054">
        <v>339189800</v>
      </c>
      <c r="D155" s="1054">
        <v>194132200</v>
      </c>
      <c r="E155" s="1054">
        <v>533322000</v>
      </c>
      <c r="F155" s="1054">
        <v>2795965100</v>
      </c>
      <c r="G155" s="1123">
        <v>0.19074701611976488</v>
      </c>
      <c r="H155" s="1054">
        <v>4266576</v>
      </c>
      <c r="I155" s="1044"/>
      <c r="K155" s="1044"/>
      <c r="L155" s="1044"/>
      <c r="M155" s="1044"/>
    </row>
    <row r="156" spans="1:13" ht="12" customHeight="1">
      <c r="A156" s="1040" t="s">
        <v>155</v>
      </c>
      <c r="B156" s="1054">
        <v>346977600</v>
      </c>
      <c r="C156" s="1054">
        <v>37777500</v>
      </c>
      <c r="D156" s="1054">
        <v>33255000</v>
      </c>
      <c r="E156" s="1054">
        <v>71032500</v>
      </c>
      <c r="F156" s="1054">
        <v>418010100</v>
      </c>
      <c r="G156" s="1123">
        <v>0.16993010455967453</v>
      </c>
      <c r="H156" s="1054">
        <v>639292.5</v>
      </c>
      <c r="I156" s="1044"/>
      <c r="K156" s="1044"/>
      <c r="L156" s="1044"/>
      <c r="M156" s="1044"/>
    </row>
    <row r="157" spans="1:13" ht="12" customHeight="1">
      <c r="A157" s="1040" t="s">
        <v>133</v>
      </c>
      <c r="B157" s="1054">
        <v>6092009000</v>
      </c>
      <c r="C157" s="1054">
        <v>214584600</v>
      </c>
      <c r="D157" s="1054">
        <v>302568100</v>
      </c>
      <c r="E157" s="1054">
        <v>517152700</v>
      </c>
      <c r="F157" s="1054">
        <v>6609161700</v>
      </c>
      <c r="G157" s="1123">
        <v>7.8247851009606864E-2</v>
      </c>
      <c r="H157" s="1054">
        <v>5481818.620000001</v>
      </c>
      <c r="I157" s="1044"/>
      <c r="K157" s="1044"/>
      <c r="L157" s="1044"/>
      <c r="M157" s="1044"/>
    </row>
    <row r="158" spans="1:13" ht="5.25" customHeight="1">
      <c r="B158" s="1054"/>
      <c r="C158" s="1054"/>
      <c r="D158" s="1054"/>
      <c r="E158" s="1054"/>
      <c r="F158" s="1054"/>
      <c r="G158" s="1123"/>
      <c r="H158" s="1054"/>
    </row>
    <row r="159" spans="1:13" ht="12" customHeight="1">
      <c r="A159" s="1040" t="s">
        <v>1189</v>
      </c>
      <c r="B159" s="1054">
        <v>4144519800</v>
      </c>
      <c r="C159" s="1054">
        <v>160142300</v>
      </c>
      <c r="D159" s="1054">
        <v>140260100</v>
      </c>
      <c r="E159" s="1054">
        <v>300402400</v>
      </c>
      <c r="F159" s="1054">
        <v>4444922200</v>
      </c>
      <c r="G159" s="1123">
        <v>6.7583275135839269E-2</v>
      </c>
      <c r="H159" s="1054">
        <v>4010372.04</v>
      </c>
      <c r="I159" s="1044"/>
      <c r="K159" s="1044"/>
      <c r="L159" s="1044"/>
      <c r="M159" s="1044"/>
    </row>
    <row r="160" spans="1:13" ht="12" customHeight="1">
      <c r="A160" s="1040" t="s">
        <v>26</v>
      </c>
      <c r="B160" s="1054">
        <v>570697440</v>
      </c>
      <c r="C160" s="1054">
        <v>38912000</v>
      </c>
      <c r="D160" s="1054">
        <v>65452700</v>
      </c>
      <c r="E160" s="1054">
        <v>104364700</v>
      </c>
      <c r="F160" s="1054">
        <v>675062140</v>
      </c>
      <c r="G160" s="1123">
        <v>0.15460013799618505</v>
      </c>
      <c r="H160" s="1054">
        <v>1033210.53</v>
      </c>
      <c r="I160" s="1044"/>
      <c r="K160" s="1044"/>
      <c r="L160" s="1044"/>
      <c r="M160" s="1044"/>
    </row>
    <row r="161" spans="1:13" ht="12" customHeight="1">
      <c r="A161" s="1040" t="s">
        <v>160</v>
      </c>
      <c r="B161" s="1054">
        <v>4033008800</v>
      </c>
      <c r="C161" s="1054">
        <v>791545300</v>
      </c>
      <c r="D161" s="1054">
        <v>428978100</v>
      </c>
      <c r="E161" s="1054">
        <v>1220523400</v>
      </c>
      <c r="F161" s="1054">
        <v>5253532200</v>
      </c>
      <c r="G161" s="1123">
        <v>0.232324339803228</v>
      </c>
      <c r="H161" s="1054">
        <v>97641.872000000003</v>
      </c>
      <c r="I161" s="1044"/>
      <c r="K161" s="1044"/>
      <c r="L161" s="1044"/>
      <c r="M161" s="1044"/>
    </row>
    <row r="162" spans="1:13" ht="12" customHeight="1">
      <c r="A162" s="1040" t="s">
        <v>162</v>
      </c>
      <c r="B162" s="1054">
        <v>445708250</v>
      </c>
      <c r="C162" s="1054">
        <v>41125700</v>
      </c>
      <c r="D162" s="1054">
        <v>25142600</v>
      </c>
      <c r="E162" s="1054">
        <v>66268300</v>
      </c>
      <c r="F162" s="1054">
        <v>511976550</v>
      </c>
      <c r="G162" s="1123">
        <v>0.12943620171666065</v>
      </c>
      <c r="H162" s="1054">
        <v>530146.4</v>
      </c>
      <c r="I162" s="1044"/>
      <c r="K162" s="1044"/>
      <c r="L162" s="1044"/>
      <c r="M162" s="1044"/>
    </row>
    <row r="163" spans="1:13" ht="12" customHeight="1">
      <c r="A163" s="1040" t="s">
        <v>164</v>
      </c>
      <c r="B163" s="1054">
        <v>10870556100</v>
      </c>
      <c r="C163" s="1054">
        <v>3034547000</v>
      </c>
      <c r="D163" s="1054">
        <v>559630800</v>
      </c>
      <c r="E163" s="1054">
        <v>3594177800</v>
      </c>
      <c r="F163" s="1054">
        <v>14464733900</v>
      </c>
      <c r="G163" s="1123">
        <v>0.24847866713953168</v>
      </c>
      <c r="H163" s="1054">
        <v>44567804.719999999</v>
      </c>
      <c r="I163" s="1044"/>
      <c r="K163" s="1044"/>
      <c r="L163" s="1044"/>
      <c r="M163" s="1044"/>
    </row>
    <row r="164" spans="1:13" ht="5.25" customHeight="1">
      <c r="B164" s="1054"/>
      <c r="C164" s="1054"/>
      <c r="D164" s="1054"/>
      <c r="E164" s="1054"/>
      <c r="F164" s="1054"/>
      <c r="G164" s="1123"/>
      <c r="H164" s="1054"/>
    </row>
    <row r="165" spans="1:13" ht="12" customHeight="1">
      <c r="A165" s="1040" t="s">
        <v>1101</v>
      </c>
      <c r="B165" s="1054">
        <v>4251838626</v>
      </c>
      <c r="C165" s="1054">
        <v>1180093800</v>
      </c>
      <c r="D165" s="1054">
        <v>326519100</v>
      </c>
      <c r="E165" s="1054">
        <v>1506612900</v>
      </c>
      <c r="F165" s="1054">
        <v>5758451526</v>
      </c>
      <c r="G165" s="1123">
        <v>0.26163507554027121</v>
      </c>
      <c r="H165" s="1054">
        <v>12806209.649999999</v>
      </c>
      <c r="I165" s="1044"/>
      <c r="K165" s="1044"/>
      <c r="L165" s="1044"/>
      <c r="M165" s="1044"/>
    </row>
    <row r="166" spans="1:13" ht="12" customHeight="1">
      <c r="A166" s="1040" t="s">
        <v>168</v>
      </c>
      <c r="B166" s="1054">
        <v>1331665050</v>
      </c>
      <c r="C166" s="1054">
        <v>166863400</v>
      </c>
      <c r="D166" s="1054">
        <v>41036100</v>
      </c>
      <c r="E166" s="1054">
        <v>207899500</v>
      </c>
      <c r="F166" s="1054">
        <v>1539564550</v>
      </c>
      <c r="G166" s="1123">
        <v>0.13503785859449674</v>
      </c>
      <c r="H166" s="1054">
        <v>2349264.3499999996</v>
      </c>
      <c r="I166" s="1044"/>
      <c r="K166" s="1044"/>
      <c r="L166" s="1044"/>
      <c r="M166" s="1044"/>
    </row>
    <row r="167" spans="1:13" ht="12" customHeight="1">
      <c r="A167" s="1040" t="s">
        <v>1102</v>
      </c>
      <c r="B167" s="1054">
        <v>566634000</v>
      </c>
      <c r="C167" s="1054">
        <v>532672600</v>
      </c>
      <c r="D167" s="1054">
        <v>543230900</v>
      </c>
      <c r="E167" s="1054">
        <v>1075903500</v>
      </c>
      <c r="F167" s="1054">
        <v>1642537500</v>
      </c>
      <c r="G167" s="1123">
        <v>0.65502522773452665</v>
      </c>
      <c r="H167" s="1054">
        <v>11135601.224999998</v>
      </c>
      <c r="I167" s="1044"/>
      <c r="K167" s="1044"/>
      <c r="L167" s="1044"/>
      <c r="M167" s="1044"/>
    </row>
    <row r="168" spans="1:13" ht="12" customHeight="1">
      <c r="A168" s="1045" t="s">
        <v>172</v>
      </c>
      <c r="B168" s="1054">
        <v>5327334900</v>
      </c>
      <c r="C168" s="1054">
        <v>442785900</v>
      </c>
      <c r="D168" s="1054">
        <v>1281165100</v>
      </c>
      <c r="E168" s="1054">
        <v>1723951000</v>
      </c>
      <c r="F168" s="1114">
        <v>7051285900</v>
      </c>
      <c r="G168" s="1115">
        <v>0.24448746291793388</v>
      </c>
      <c r="H168" s="1054">
        <v>19135856.100000001</v>
      </c>
      <c r="I168" s="1044"/>
      <c r="K168" s="1044"/>
      <c r="L168" s="1044"/>
      <c r="M168" s="1044"/>
    </row>
    <row r="169" spans="1:13" ht="12" customHeight="1">
      <c r="A169" s="1040" t="s">
        <v>1103</v>
      </c>
      <c r="B169" s="1054">
        <v>4889020400</v>
      </c>
      <c r="C169" s="1054">
        <v>578437800</v>
      </c>
      <c r="D169" s="1054">
        <v>213881600</v>
      </c>
      <c r="E169" s="1054">
        <v>792319400</v>
      </c>
      <c r="F169" s="1114">
        <v>5681339800</v>
      </c>
      <c r="G169" s="1115">
        <v>0.13945995625890922</v>
      </c>
      <c r="H169" s="1054">
        <v>11567863.239999998</v>
      </c>
      <c r="I169" s="1044"/>
      <c r="K169" s="1044"/>
      <c r="L169" s="1044"/>
      <c r="M169" s="1044"/>
    </row>
    <row r="170" spans="1:13" ht="15">
      <c r="A170" s="1029" t="s">
        <v>1125</v>
      </c>
      <c r="B170" s="1085"/>
      <c r="C170" s="1085"/>
      <c r="D170" s="1085"/>
      <c r="E170" s="1085"/>
      <c r="F170" s="1085"/>
      <c r="G170" s="1085"/>
      <c r="H170" s="1085"/>
    </row>
    <row r="171" spans="1:13" ht="12.75">
      <c r="A171" s="1415" t="str">
        <f>A128</f>
        <v>Comparison of Tax Exempt Value to Total Fair Market Value (FMV) of Real Estate by Locality - Tax Year 2018</v>
      </c>
      <c r="B171" s="1415"/>
      <c r="C171" s="1415"/>
      <c r="D171" s="1415"/>
      <c r="E171" s="1415"/>
      <c r="F171" s="1415"/>
      <c r="G171" s="1415"/>
      <c r="H171" s="1415"/>
    </row>
    <row r="172" spans="1:13" ht="12.75" thickBot="1">
      <c r="A172" s="1088"/>
      <c r="B172" s="1088"/>
      <c r="C172" s="1088"/>
      <c r="D172" s="1088"/>
      <c r="E172" s="1088"/>
      <c r="F172" s="1088"/>
      <c r="G172" s="1088"/>
      <c r="H172" s="1088"/>
    </row>
    <row r="173" spans="1:13" ht="14.25" customHeight="1">
      <c r="A173" s="1104"/>
      <c r="B173" s="1104"/>
      <c r="C173" s="1104"/>
      <c r="D173" s="1104"/>
      <c r="E173" s="1104"/>
      <c r="F173" s="1104" t="s">
        <v>1095</v>
      </c>
      <c r="G173" s="1104"/>
      <c r="H173" s="1104" t="s">
        <v>1114</v>
      </c>
    </row>
    <row r="174" spans="1:13">
      <c r="A174" s="1105"/>
      <c r="B174" s="1105" t="s">
        <v>1115</v>
      </c>
      <c r="C174" s="1414" t="s">
        <v>1116</v>
      </c>
      <c r="D174" s="1414"/>
      <c r="E174" s="1414"/>
      <c r="F174" s="1105" t="s">
        <v>1117</v>
      </c>
      <c r="G174" s="1105" t="s">
        <v>1118</v>
      </c>
      <c r="H174" s="1105" t="s">
        <v>1119</v>
      </c>
    </row>
    <row r="175" spans="1:13">
      <c r="A175" s="1106" t="s">
        <v>25</v>
      </c>
      <c r="B175" s="1106" t="s">
        <v>1120</v>
      </c>
      <c r="C175" s="1106" t="s">
        <v>1121</v>
      </c>
      <c r="D175" s="1106" t="s">
        <v>1122</v>
      </c>
      <c r="E175" s="1106" t="s">
        <v>1123</v>
      </c>
      <c r="F175" s="1106" t="s">
        <v>1124</v>
      </c>
      <c r="G175" s="1106" t="s">
        <v>1095</v>
      </c>
      <c r="H175" s="1106" t="s">
        <v>416</v>
      </c>
    </row>
    <row r="176" spans="1:13" ht="8.25" customHeight="1"/>
    <row r="177" spans="1:13" ht="12" customHeight="1">
      <c r="A177" s="1040" t="s">
        <v>1126</v>
      </c>
      <c r="B177" s="1107">
        <v>1625685700</v>
      </c>
      <c r="C177" s="1041">
        <v>131520000</v>
      </c>
      <c r="D177" s="1041">
        <v>2666400</v>
      </c>
      <c r="E177" s="1107">
        <v>134186400</v>
      </c>
      <c r="F177" s="1107">
        <v>1759872100</v>
      </c>
      <c r="G177" s="1108">
        <v>7.6247813690551711E-2</v>
      </c>
      <c r="H177" s="1041">
        <v>2079889.2</v>
      </c>
      <c r="I177" s="1044"/>
      <c r="K177" s="1044"/>
      <c r="L177" s="1044"/>
      <c r="M177" s="1044"/>
    </row>
    <row r="178" spans="1:13" ht="12" customHeight="1">
      <c r="A178" s="1040" t="s">
        <v>178</v>
      </c>
      <c r="B178" s="1054">
        <v>631622900</v>
      </c>
      <c r="C178" s="1054">
        <v>51953700</v>
      </c>
      <c r="D178" s="1054">
        <v>102111600</v>
      </c>
      <c r="E178" s="1054">
        <v>154065300</v>
      </c>
      <c r="F178" s="1054">
        <v>785688200</v>
      </c>
      <c r="G178" s="1123">
        <v>0.19608961926626872</v>
      </c>
      <c r="H178" s="1054">
        <v>1636327.5512999999</v>
      </c>
      <c r="I178" s="1044"/>
      <c r="K178" s="1044"/>
      <c r="L178" s="1044"/>
      <c r="M178" s="1044"/>
    </row>
    <row r="179" spans="1:13" ht="12" customHeight="1">
      <c r="A179" s="1040" t="s">
        <v>180</v>
      </c>
      <c r="B179" s="1054">
        <v>15364793800</v>
      </c>
      <c r="C179" s="1054">
        <v>6347111100</v>
      </c>
      <c r="D179" s="1054">
        <v>795152100</v>
      </c>
      <c r="E179" s="1054">
        <v>7142263200</v>
      </c>
      <c r="F179" s="1054">
        <v>22507057000</v>
      </c>
      <c r="G179" s="1123">
        <v>0.31733438983159817</v>
      </c>
      <c r="H179" s="1054">
        <v>87135611.040000007</v>
      </c>
      <c r="I179" s="1044"/>
      <c r="K179" s="1044"/>
      <c r="L179" s="1044"/>
      <c r="M179" s="1044"/>
    </row>
    <row r="180" spans="1:13" ht="12" customHeight="1">
      <c r="A180" s="1040" t="s">
        <v>182</v>
      </c>
      <c r="B180" s="1054">
        <v>19437728600</v>
      </c>
      <c r="C180" s="1054">
        <v>9247931700</v>
      </c>
      <c r="D180" s="1054">
        <v>1983335700</v>
      </c>
      <c r="E180" s="1054">
        <v>11231267400</v>
      </c>
      <c r="F180" s="1054">
        <v>30668996000</v>
      </c>
      <c r="G180" s="1123">
        <v>0.36620916446042118</v>
      </c>
      <c r="H180" s="1054">
        <v>140390842.5</v>
      </c>
      <c r="I180" s="1044"/>
      <c r="K180" s="1044"/>
      <c r="L180" s="1044"/>
      <c r="M180" s="1044"/>
    </row>
    <row r="181" spans="1:13" ht="12" customHeight="1">
      <c r="A181" s="1040" t="s">
        <v>1104</v>
      </c>
      <c r="B181" s="1054">
        <v>234026600</v>
      </c>
      <c r="C181" s="1054">
        <v>34645200</v>
      </c>
      <c r="D181" s="1054">
        <v>38984000</v>
      </c>
      <c r="E181" s="1054">
        <v>73629200</v>
      </c>
      <c r="F181" s="1054">
        <v>307655800</v>
      </c>
      <c r="G181" s="1123">
        <v>0.23932329570903588</v>
      </c>
      <c r="H181" s="1054">
        <v>662662.80000000005</v>
      </c>
      <c r="I181" s="1044"/>
      <c r="K181" s="1044"/>
      <c r="L181" s="1044"/>
      <c r="M181" s="1044"/>
    </row>
    <row r="182" spans="1:13" ht="9" customHeight="1">
      <c r="B182" s="1054"/>
      <c r="C182" s="1054"/>
      <c r="D182" s="1054"/>
      <c r="E182" s="1054"/>
      <c r="F182" s="1054"/>
      <c r="G182" s="1123"/>
      <c r="H182" s="1054"/>
    </row>
    <row r="183" spans="1:13" ht="12" customHeight="1">
      <c r="A183" s="1090" t="s">
        <v>455</v>
      </c>
      <c r="B183" s="1054">
        <v>1922080749</v>
      </c>
      <c r="C183" s="1054">
        <v>212048307</v>
      </c>
      <c r="D183" s="1054">
        <v>184754128</v>
      </c>
      <c r="E183" s="1054">
        <v>396802435</v>
      </c>
      <c r="F183" s="1054">
        <v>2318883184</v>
      </c>
      <c r="G183" s="1123">
        <v>0.17111790612734892</v>
      </c>
      <c r="H183" s="1054">
        <v>5356832.8725000005</v>
      </c>
      <c r="I183" s="1044"/>
      <c r="K183" s="1044"/>
      <c r="L183" s="1044"/>
      <c r="M183" s="1044"/>
    </row>
    <row r="184" spans="1:13" ht="12" customHeight="1">
      <c r="A184" s="1040" t="s">
        <v>1105</v>
      </c>
      <c r="B184" s="1054">
        <v>1602049325</v>
      </c>
      <c r="C184" s="1054">
        <v>40651900</v>
      </c>
      <c r="D184" s="1054">
        <v>63077000</v>
      </c>
      <c r="E184" s="1054">
        <v>103728900</v>
      </c>
      <c r="F184" s="1054">
        <v>1705778225</v>
      </c>
      <c r="G184" s="1123">
        <v>6.0810308444405194E-2</v>
      </c>
      <c r="H184" s="1054">
        <v>1182509.46</v>
      </c>
      <c r="I184" s="1044"/>
      <c r="K184" s="1044"/>
      <c r="L184" s="1044"/>
      <c r="M184" s="1044"/>
    </row>
    <row r="185" spans="1:13" ht="12" customHeight="1">
      <c r="A185" s="1040" t="s">
        <v>190</v>
      </c>
      <c r="B185" s="1054">
        <v>7494771402</v>
      </c>
      <c r="C185" s="1054">
        <v>4972003421</v>
      </c>
      <c r="D185" s="1054">
        <v>563378830</v>
      </c>
      <c r="E185" s="1054">
        <v>5535382251</v>
      </c>
      <c r="F185" s="1054">
        <v>13030153653</v>
      </c>
      <c r="G185" s="1123">
        <v>0.42481327530052265</v>
      </c>
      <c r="H185" s="1054">
        <v>71959969.263000011</v>
      </c>
      <c r="I185" s="1044"/>
      <c r="K185" s="1044"/>
      <c r="L185" s="1044"/>
      <c r="M185" s="1044"/>
    </row>
    <row r="186" spans="1:13" ht="12" customHeight="1">
      <c r="A186" s="1040" t="s">
        <v>192</v>
      </c>
      <c r="B186" s="1054">
        <v>818123800</v>
      </c>
      <c r="C186" s="1054">
        <v>576095400</v>
      </c>
      <c r="D186" s="1054">
        <v>27771200</v>
      </c>
      <c r="E186" s="1054">
        <v>603866600</v>
      </c>
      <c r="F186" s="1054">
        <v>1421990400</v>
      </c>
      <c r="G186" s="1123">
        <v>0.42466292318147858</v>
      </c>
      <c r="H186" s="1054">
        <v>4589386.16</v>
      </c>
      <c r="I186" s="1044"/>
      <c r="K186" s="1044"/>
      <c r="L186" s="1044"/>
      <c r="M186" s="1044"/>
    </row>
    <row r="187" spans="1:13" ht="12" customHeight="1">
      <c r="A187" s="1040" t="s">
        <v>156</v>
      </c>
      <c r="B187" s="1054">
        <v>22710883000</v>
      </c>
      <c r="C187" s="1054">
        <v>5582978000</v>
      </c>
      <c r="D187" s="1054">
        <v>1952875000</v>
      </c>
      <c r="E187" s="1054">
        <v>7535853000</v>
      </c>
      <c r="F187" s="1054">
        <v>30246736000</v>
      </c>
      <c r="G187" s="1123">
        <v>0.24914599049629685</v>
      </c>
      <c r="H187" s="1054">
        <v>90430236</v>
      </c>
      <c r="I187" s="1044"/>
      <c r="K187" s="1044"/>
      <c r="L187" s="1044"/>
      <c r="M187" s="1044"/>
    </row>
    <row r="188" spans="1:13" ht="11.25" customHeight="1">
      <c r="B188" s="1054"/>
      <c r="C188" s="1054"/>
      <c r="D188" s="1054"/>
      <c r="E188" s="1054"/>
      <c r="F188" s="1054"/>
      <c r="G188" s="1123"/>
      <c r="H188" s="1054"/>
    </row>
    <row r="189" spans="1:13" ht="12" customHeight="1">
      <c r="A189" s="1040" t="s">
        <v>27</v>
      </c>
      <c r="B189" s="1054">
        <v>7328891600</v>
      </c>
      <c r="C189" s="1054">
        <v>1012350700</v>
      </c>
      <c r="D189" s="1054">
        <v>1003761900</v>
      </c>
      <c r="E189" s="1054">
        <v>2016112600</v>
      </c>
      <c r="F189" s="1054">
        <v>9345004200</v>
      </c>
      <c r="G189" s="1123">
        <v>0.21574228934000908</v>
      </c>
      <c r="H189" s="1054">
        <v>24596573.719999999</v>
      </c>
      <c r="I189" s="1044"/>
      <c r="K189" s="1044"/>
      <c r="L189" s="1044"/>
      <c r="M189" s="1044"/>
    </row>
    <row r="190" spans="1:13" ht="12" customHeight="1">
      <c r="A190" s="1040" t="s">
        <v>193</v>
      </c>
      <c r="B190" s="1054">
        <v>2207551600</v>
      </c>
      <c r="C190" s="1054">
        <v>336248100</v>
      </c>
      <c r="D190" s="1054">
        <v>191428800</v>
      </c>
      <c r="E190" s="1054">
        <v>527676900</v>
      </c>
      <c r="F190" s="1054">
        <v>2735228500</v>
      </c>
      <c r="G190" s="1123">
        <v>0.19291876345979869</v>
      </c>
      <c r="H190" s="1054">
        <v>6332122.7999999998</v>
      </c>
      <c r="I190" s="1044"/>
      <c r="K190" s="1044"/>
      <c r="L190" s="1044"/>
      <c r="M190" s="1044"/>
    </row>
    <row r="191" spans="1:13" ht="12" customHeight="1">
      <c r="A191" s="1040" t="s">
        <v>1182</v>
      </c>
      <c r="B191" s="1054">
        <v>1881189030</v>
      </c>
      <c r="C191" s="1054">
        <v>256336765</v>
      </c>
      <c r="D191" s="1054">
        <v>153955422</v>
      </c>
      <c r="E191" s="1054">
        <v>410292187</v>
      </c>
      <c r="F191" s="1054">
        <v>2291481217</v>
      </c>
      <c r="G191" s="1123">
        <v>0.17905108012936422</v>
      </c>
      <c r="H191" s="1054">
        <v>3979834.2138999999</v>
      </c>
      <c r="I191" s="1044"/>
      <c r="K191" s="1044"/>
      <c r="L191" s="1044"/>
      <c r="M191" s="1044"/>
    </row>
    <row r="192" spans="1:13" ht="12" customHeight="1">
      <c r="A192" s="1040" t="s">
        <v>195</v>
      </c>
      <c r="B192" s="1054">
        <v>10211179800</v>
      </c>
      <c r="C192" s="1054">
        <v>742383500</v>
      </c>
      <c r="D192" s="1054">
        <v>365005900</v>
      </c>
      <c r="E192" s="1054">
        <v>1107389400</v>
      </c>
      <c r="F192" s="1054">
        <v>11318569200</v>
      </c>
      <c r="G192" s="1123">
        <v>9.7838285072286341E-2</v>
      </c>
      <c r="H192" s="1054">
        <v>12292022.34</v>
      </c>
      <c r="I192" s="1044"/>
      <c r="K192" s="1044"/>
      <c r="L192" s="1044"/>
      <c r="M192" s="1044"/>
    </row>
    <row r="193" spans="1:13" ht="12" customHeight="1">
      <c r="A193" s="1040" t="s">
        <v>703</v>
      </c>
      <c r="B193" s="1054">
        <v>57510331400</v>
      </c>
      <c r="C193" s="1054">
        <v>9552861700</v>
      </c>
      <c r="D193" s="1054">
        <v>1670397900</v>
      </c>
      <c r="E193" s="1054">
        <v>11223259600</v>
      </c>
      <c r="F193" s="1054">
        <v>68733591000</v>
      </c>
      <c r="G193" s="1123">
        <v>0.16328638496423095</v>
      </c>
      <c r="H193" s="1054">
        <v>112513177.48999999</v>
      </c>
      <c r="I193" s="1044"/>
      <c r="K193" s="1044"/>
      <c r="L193" s="1044"/>
      <c r="M193" s="1044"/>
    </row>
    <row r="194" spans="1:13" ht="9" customHeight="1">
      <c r="B194" s="1054"/>
      <c r="C194" s="1054"/>
      <c r="D194" s="1054"/>
      <c r="E194" s="1054"/>
      <c r="F194" s="1054"/>
      <c r="G194" s="1123"/>
      <c r="H194" s="1054"/>
    </row>
    <row r="195" spans="1:13">
      <c r="A195" s="1040" t="s">
        <v>197</v>
      </c>
      <c r="B195" s="1054">
        <v>1770522400</v>
      </c>
      <c r="C195" s="1054">
        <v>115904900</v>
      </c>
      <c r="D195" s="1054">
        <v>197830100</v>
      </c>
      <c r="E195" s="1054">
        <v>313735000</v>
      </c>
      <c r="F195" s="1054">
        <v>2084257400</v>
      </c>
      <c r="G195" s="1123">
        <v>0.15052603387662195</v>
      </c>
      <c r="H195" s="1054">
        <v>2823615</v>
      </c>
      <c r="I195" s="1044"/>
      <c r="K195" s="1044"/>
      <c r="L195" s="1044"/>
      <c r="M195" s="1044"/>
    </row>
    <row r="196" spans="1:13">
      <c r="A196" s="1040" t="s">
        <v>1106</v>
      </c>
      <c r="B196" s="1054">
        <v>1872691459</v>
      </c>
      <c r="C196" s="1054">
        <v>113240800</v>
      </c>
      <c r="D196" s="1054">
        <v>876215000</v>
      </c>
      <c r="E196" s="1054">
        <v>989455800</v>
      </c>
      <c r="F196" s="1054">
        <v>2862147259</v>
      </c>
      <c r="G196" s="1123">
        <v>0.34570401536422135</v>
      </c>
      <c r="H196" s="1054">
        <v>5936734.7999999998</v>
      </c>
      <c r="I196" s="1044"/>
      <c r="K196" s="1044"/>
      <c r="L196" s="1044"/>
      <c r="M196" s="1044"/>
    </row>
    <row r="197" spans="1:13">
      <c r="A197" s="1040" t="s">
        <v>201</v>
      </c>
      <c r="B197" s="1054">
        <v>3125958650</v>
      </c>
      <c r="C197" s="1054">
        <v>138103200</v>
      </c>
      <c r="D197" s="1054">
        <v>810950850</v>
      </c>
      <c r="E197" s="1054">
        <v>949054050</v>
      </c>
      <c r="F197" s="1054">
        <v>4075012700</v>
      </c>
      <c r="G197" s="1123">
        <v>0.23289597355119898</v>
      </c>
      <c r="H197" s="1054">
        <v>8636391.8550000004</v>
      </c>
      <c r="I197" s="1044"/>
      <c r="K197" s="1044"/>
      <c r="L197" s="1044"/>
      <c r="M197" s="1044"/>
    </row>
    <row r="198" spans="1:13" ht="12" customHeight="1">
      <c r="E198" s="1054"/>
      <c r="G198" s="1123"/>
    </row>
    <row r="199" spans="1:13" ht="12.75" customHeight="1">
      <c r="A199" s="1117" t="s">
        <v>29</v>
      </c>
      <c r="B199" s="1117">
        <f>SUM(B147:B168,B169:B197)</f>
        <v>278968764899</v>
      </c>
      <c r="C199" s="1117">
        <f>SUM(C147:C168,C169:C197)</f>
        <v>54011446617</v>
      </c>
      <c r="D199" s="1117">
        <f>SUM(D147:D168,D169:D197)</f>
        <v>18579805668</v>
      </c>
      <c r="E199" s="1117">
        <f>SUM(E147:E168,E169:E197)</f>
        <v>72591252285</v>
      </c>
      <c r="F199" s="1117">
        <f>SUM(F147:F168,F169:F197)</f>
        <v>351560017184</v>
      </c>
      <c r="G199" s="1118">
        <f>E199/F199</f>
        <v>0.20648324250993275</v>
      </c>
      <c r="H199" s="1117">
        <f>SUM(H147:H168,H169:H197)</f>
        <v>812282829.31330001</v>
      </c>
    </row>
    <row r="200" spans="1:13" ht="12.75" customHeight="1">
      <c r="A200" s="1117" t="s">
        <v>24</v>
      </c>
      <c r="B200" s="1117">
        <f t="shared" ref="B200:H200" si="0">B140</f>
        <v>879577649474</v>
      </c>
      <c r="C200" s="1117">
        <f t="shared" si="0"/>
        <v>63813399354</v>
      </c>
      <c r="D200" s="1117">
        <f t="shared" si="0"/>
        <v>31460869180</v>
      </c>
      <c r="E200" s="1117">
        <f t="shared" si="0"/>
        <v>95274268534</v>
      </c>
      <c r="F200" s="1117">
        <f t="shared" si="0"/>
        <v>974851918008</v>
      </c>
      <c r="G200" s="1118">
        <f>E200/F200</f>
        <v>9.7732041937899888E-2</v>
      </c>
      <c r="H200" s="1117">
        <f t="shared" si="0"/>
        <v>857149945.86828578</v>
      </c>
    </row>
    <row r="201" spans="1:13">
      <c r="A201" s="1124"/>
      <c r="B201" s="1124"/>
      <c r="C201" s="1124"/>
      <c r="D201" s="1124"/>
      <c r="E201" s="1124"/>
      <c r="F201" s="1124"/>
      <c r="G201" s="1124"/>
      <c r="H201" s="1124"/>
    </row>
    <row r="202" spans="1:13" ht="12.75" customHeight="1">
      <c r="A202" s="1117" t="s">
        <v>30</v>
      </c>
      <c r="B202" s="1117">
        <f>SUM(B199:B200)</f>
        <v>1158546414373</v>
      </c>
      <c r="C202" s="1117">
        <f>SUM(C199:C200)</f>
        <v>117824845971</v>
      </c>
      <c r="D202" s="1117">
        <f>SUM(D199:D200)</f>
        <v>50040674848</v>
      </c>
      <c r="E202" s="1117">
        <f>SUM(E199:E200)</f>
        <v>167865520819</v>
      </c>
      <c r="F202" s="1117">
        <f>SUM(F199:F200)</f>
        <v>1326411935192</v>
      </c>
      <c r="G202" s="1118">
        <f>E202/F202</f>
        <v>0.12655609947802621</v>
      </c>
      <c r="H202" s="1117">
        <f>SUM(H199:H200)</f>
        <v>1669432775.1815858</v>
      </c>
    </row>
    <row r="203" spans="1:13">
      <c r="A203" s="1089"/>
      <c r="B203" s="1216">
        <v>1158460630773</v>
      </c>
      <c r="C203" s="1216">
        <v>117498810573.10284</v>
      </c>
      <c r="D203" s="1216">
        <v>49840217677.093872</v>
      </c>
      <c r="E203" s="1216">
        <v>167339028250.19672</v>
      </c>
      <c r="F203" s="1216">
        <v>1325799659023.1968</v>
      </c>
      <c r="G203" s="1217">
        <v>0.1262174319561119</v>
      </c>
      <c r="H203" s="1216">
        <v>1671923341.9215858</v>
      </c>
    </row>
    <row r="204" spans="1:13">
      <c r="A204" s="1089"/>
      <c r="B204" s="1216">
        <f>B202-B203</f>
        <v>85783600</v>
      </c>
      <c r="C204" s="1216">
        <f t="shared" ref="C204:H204" si="1">C202-C203</f>
        <v>326035397.89715576</v>
      </c>
      <c r="D204" s="1216">
        <f t="shared" si="1"/>
        <v>200457170.90612793</v>
      </c>
      <c r="E204" s="1216">
        <f t="shared" si="1"/>
        <v>526492568.80328369</v>
      </c>
      <c r="F204" s="1216">
        <f t="shared" si="1"/>
        <v>612276168.80322266</v>
      </c>
      <c r="G204" s="1216">
        <f t="shared" si="1"/>
        <v>3.3866752191430427E-4</v>
      </c>
      <c r="H204" s="1216">
        <f t="shared" si="1"/>
        <v>-2490566.7400000095</v>
      </c>
    </row>
    <row r="205" spans="1:13">
      <c r="A205" s="1040" t="s">
        <v>1</v>
      </c>
      <c r="B205" s="1125"/>
      <c r="C205" s="1125"/>
      <c r="D205" s="1125"/>
      <c r="E205" s="1125"/>
      <c r="F205" s="1125"/>
      <c r="G205" s="1125"/>
      <c r="H205" s="1125"/>
    </row>
    <row r="206" spans="1:13">
      <c r="A206" s="1040" t="s">
        <v>1107</v>
      </c>
      <c r="F206" s="1041"/>
      <c r="G206" s="1126"/>
    </row>
    <row r="207" spans="1:13">
      <c r="A207" s="1090" t="s">
        <v>1127</v>
      </c>
      <c r="G207" s="1126"/>
    </row>
    <row r="208" spans="1:13">
      <c r="A208" s="1090" t="s">
        <v>1128</v>
      </c>
      <c r="G208" s="1126"/>
    </row>
    <row r="209" spans="1:8">
      <c r="A209" s="1098" t="s">
        <v>1183</v>
      </c>
    </row>
    <row r="210" spans="1:8">
      <c r="B210" s="1127"/>
      <c r="C210" s="1127"/>
      <c r="D210" s="1127"/>
      <c r="E210" s="1127"/>
      <c r="F210" s="1127"/>
      <c r="G210" s="1126"/>
      <c r="H210" s="1127"/>
    </row>
    <row r="211" spans="1:8">
      <c r="B211" s="1127"/>
      <c r="C211" s="1127"/>
      <c r="D211" s="1127"/>
      <c r="E211" s="1127"/>
      <c r="F211" s="1127"/>
      <c r="G211" s="1126"/>
      <c r="H211" s="1127"/>
    </row>
    <row r="212" spans="1:8">
      <c r="B212" s="1127"/>
      <c r="C212" s="1127"/>
      <c r="D212" s="1127"/>
      <c r="E212" s="1127"/>
      <c r="F212" s="1127"/>
      <c r="G212" s="1127"/>
      <c r="H212" s="1127"/>
    </row>
    <row r="213" spans="1:8">
      <c r="B213" s="1127"/>
      <c r="C213" s="1127"/>
      <c r="D213" s="1127"/>
      <c r="E213" s="1127"/>
      <c r="F213" s="1127"/>
      <c r="G213" s="1126"/>
      <c r="H213" s="1127"/>
    </row>
    <row r="215" spans="1:8">
      <c r="B215" s="1128"/>
      <c r="C215" s="1128"/>
      <c r="D215" s="1128"/>
      <c r="E215" s="1128"/>
      <c r="F215" s="1128"/>
      <c r="G215" s="1128"/>
      <c r="H215" s="1128"/>
    </row>
    <row r="216" spans="1:8">
      <c r="B216" s="1128"/>
      <c r="C216" s="1128"/>
      <c r="D216" s="1128"/>
      <c r="E216" s="1128"/>
      <c r="F216" s="1128"/>
      <c r="G216" s="1128"/>
      <c r="H216" s="1128"/>
    </row>
    <row r="218" spans="1:8">
      <c r="B218" s="1128"/>
      <c r="C218" s="1128"/>
      <c r="D218" s="1128"/>
      <c r="E218" s="1128"/>
      <c r="F218" s="1128"/>
      <c r="G218" s="1128"/>
      <c r="H218" s="1128"/>
    </row>
  </sheetData>
  <mergeCells count="11">
    <mergeCell ref="A128:H128"/>
    <mergeCell ref="C131:E131"/>
    <mergeCell ref="C144:E144"/>
    <mergeCell ref="A171:H171"/>
    <mergeCell ref="C174:E174"/>
    <mergeCell ref="C89:E89"/>
    <mergeCell ref="A2:H2"/>
    <mergeCell ref="C5:E5"/>
    <mergeCell ref="A44:H44"/>
    <mergeCell ref="C47:E47"/>
    <mergeCell ref="A86:H86"/>
  </mergeCells>
  <conditionalFormatting sqref="I1:M1048576">
    <cfRule type="cellIs" dxfId="1" priority="1" stopIfTrue="1" operator="greaterThan">
      <formula>0.35</formula>
    </cfRule>
  </conditionalFormatting>
  <printOptions horizontalCentered="1"/>
  <pageMargins left="0.25" right="0.25" top="0.75" bottom="1.25" header="0.25" footer="0.4"/>
  <pageSetup fitToHeight="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6"/>
  <sheetViews>
    <sheetView workbookViewId="0"/>
  </sheetViews>
  <sheetFormatPr defaultColWidth="10.85546875" defaultRowHeight="12"/>
  <cols>
    <col min="1" max="1" width="13.7109375" style="1040" customWidth="1"/>
    <col min="2" max="2" width="14.5703125" style="1054" customWidth="1"/>
    <col min="3" max="3" width="0.85546875" style="1040" customWidth="1"/>
    <col min="4" max="4" width="13.42578125" style="1054" customWidth="1"/>
    <col min="5" max="5" width="1.5703125" style="1040" customWidth="1"/>
    <col min="6" max="6" width="14.42578125" style="1054" customWidth="1"/>
    <col min="7" max="7" width="0.85546875" style="1040" customWidth="1"/>
    <col min="8" max="8" width="12" style="1054" customWidth="1"/>
    <col min="9" max="9" width="0.7109375" style="1040" customWidth="1"/>
    <col min="10" max="10" width="13.42578125" style="1054" customWidth="1"/>
    <col min="11" max="11" width="0.85546875" style="1040" customWidth="1"/>
    <col min="12" max="12" width="11" style="1054" customWidth="1"/>
    <col min="13" max="13" width="1.5703125" style="1040" customWidth="1"/>
    <col min="14" max="14" width="14.42578125" style="1054" customWidth="1"/>
    <col min="15" max="15" width="0.85546875" style="1040" customWidth="1"/>
    <col min="16" max="16" width="12" style="1054" customWidth="1"/>
    <col min="17" max="18" width="7.140625" style="1044" customWidth="1"/>
    <col min="19" max="22" width="7.85546875" style="1044" bestFit="1" customWidth="1"/>
    <col min="23" max="24" width="7.140625" style="1044" customWidth="1"/>
    <col min="25" max="16384" width="10.85546875" style="1040"/>
  </cols>
  <sheetData>
    <row r="1" spans="1:24" s="1085" customFormat="1" ht="15">
      <c r="A1" s="1129" t="s">
        <v>1129</v>
      </c>
      <c r="B1" s="1130"/>
      <c r="D1" s="1130"/>
      <c r="F1" s="1130"/>
      <c r="H1" s="1130"/>
      <c r="J1" s="1130"/>
      <c r="L1" s="1130"/>
      <c r="N1" s="1130"/>
      <c r="P1" s="1130"/>
      <c r="Q1" s="1100"/>
      <c r="R1" s="1100"/>
      <c r="S1" s="1100"/>
      <c r="T1" s="1100"/>
      <c r="U1" s="1100"/>
      <c r="V1" s="1100"/>
      <c r="W1" s="1100"/>
      <c r="X1" s="1100"/>
    </row>
    <row r="2" spans="1:24" s="1085" customFormat="1" ht="12.75">
      <c r="A2" s="1131" t="s">
        <v>1130</v>
      </c>
      <c r="B2" s="1132"/>
      <c r="C2" s="1132"/>
      <c r="D2" s="1132"/>
      <c r="E2" s="1132"/>
      <c r="F2" s="1132"/>
      <c r="G2" s="1132"/>
      <c r="H2" s="1132"/>
      <c r="I2" s="1132"/>
      <c r="J2" s="1132"/>
      <c r="K2" s="1132"/>
      <c r="L2" s="1132"/>
      <c r="M2" s="1132"/>
      <c r="N2" s="1132"/>
      <c r="O2" s="1132"/>
      <c r="P2" s="1132"/>
      <c r="Q2" s="1133"/>
      <c r="R2" s="1133"/>
      <c r="S2" s="1133"/>
      <c r="T2" s="1133"/>
      <c r="U2" s="1133"/>
      <c r="V2" s="1133"/>
      <c r="W2" s="1133"/>
      <c r="X2" s="1133"/>
    </row>
    <row r="3" spans="1:24" ht="12.75">
      <c r="A3" s="1250" t="s">
        <v>1177</v>
      </c>
      <c r="B3" s="1249"/>
      <c r="C3" s="1249"/>
      <c r="D3" s="1249"/>
      <c r="E3" s="1249"/>
      <c r="F3" s="1249"/>
      <c r="G3" s="1249"/>
      <c r="H3" s="1249"/>
      <c r="I3" s="1249"/>
      <c r="J3" s="1249"/>
      <c r="K3" s="1249"/>
      <c r="L3" s="1249"/>
      <c r="M3" s="1249"/>
      <c r="N3" s="1249"/>
      <c r="O3" s="1249"/>
      <c r="P3" s="1249"/>
      <c r="Q3" s="1134"/>
      <c r="R3" s="1134"/>
      <c r="S3" s="1134"/>
      <c r="T3" s="1134"/>
      <c r="U3" s="1134"/>
      <c r="V3" s="1134"/>
      <c r="W3" s="1134"/>
      <c r="X3" s="1134"/>
    </row>
    <row r="4" spans="1:24" ht="11.25" customHeight="1" thickBot="1">
      <c r="A4" s="1103"/>
      <c r="B4" s="1088"/>
      <c r="C4" s="1088"/>
      <c r="D4" s="1088"/>
      <c r="E4" s="1088"/>
      <c r="F4" s="1088"/>
      <c r="G4" s="1088"/>
      <c r="H4" s="1088"/>
      <c r="I4" s="1088"/>
      <c r="J4" s="1088"/>
      <c r="K4" s="1088"/>
      <c r="L4" s="1088"/>
      <c r="M4" s="1088"/>
      <c r="N4" s="1088"/>
      <c r="O4" s="1088"/>
      <c r="P4" s="1088"/>
      <c r="Q4" s="1134"/>
      <c r="R4" s="1134"/>
      <c r="S4" s="1134"/>
      <c r="T4" s="1134"/>
      <c r="U4" s="1134"/>
      <c r="V4" s="1134"/>
      <c r="W4" s="1134"/>
      <c r="X4" s="1134"/>
    </row>
    <row r="5" spans="1:24" ht="14.25" customHeight="1">
      <c r="A5" s="1085"/>
      <c r="B5" s="1416" t="s">
        <v>1131</v>
      </c>
      <c r="C5" s="1416"/>
      <c r="D5" s="1416"/>
      <c r="E5" s="1085"/>
      <c r="F5" s="1416" t="s">
        <v>1132</v>
      </c>
      <c r="G5" s="1416"/>
      <c r="H5" s="1416"/>
      <c r="I5" s="1085"/>
      <c r="J5" s="1416" t="s">
        <v>1133</v>
      </c>
      <c r="K5" s="1416"/>
      <c r="L5" s="1416"/>
      <c r="M5" s="1085"/>
      <c r="N5" s="1416" t="s">
        <v>1134</v>
      </c>
      <c r="O5" s="1416"/>
      <c r="P5" s="1416"/>
      <c r="Q5" s="1135"/>
      <c r="R5" s="1135"/>
      <c r="S5" s="1135"/>
      <c r="T5" s="1135"/>
      <c r="U5" s="1135"/>
      <c r="V5" s="1135"/>
      <c r="W5" s="1135"/>
      <c r="X5" s="1135"/>
    </row>
    <row r="6" spans="1:24" ht="12" customHeight="1">
      <c r="A6" s="1136" t="s">
        <v>23</v>
      </c>
      <c r="B6" s="1137" t="s">
        <v>1135</v>
      </c>
      <c r="C6" s="1136"/>
      <c r="D6" s="1137" t="s">
        <v>1136</v>
      </c>
      <c r="E6" s="1106"/>
      <c r="F6" s="1137" t="s">
        <v>1135</v>
      </c>
      <c r="G6" s="1106"/>
      <c r="H6" s="1137" t="s">
        <v>1136</v>
      </c>
      <c r="I6" s="1106"/>
      <c r="J6" s="1137" t="s">
        <v>1135</v>
      </c>
      <c r="K6" s="1106"/>
      <c r="L6" s="1137" t="s">
        <v>1136</v>
      </c>
      <c r="M6" s="1106"/>
      <c r="N6" s="1137" t="s">
        <v>1135</v>
      </c>
      <c r="O6" s="1106"/>
      <c r="P6" s="1137" t="s">
        <v>1136</v>
      </c>
      <c r="Q6" s="1138"/>
      <c r="R6" s="1138"/>
      <c r="S6" s="1138"/>
      <c r="T6" s="1138"/>
      <c r="U6" s="1138"/>
      <c r="V6" s="1138"/>
      <c r="W6" s="1138"/>
      <c r="X6" s="1138"/>
    </row>
    <row r="7" spans="1:24" ht="8.25" customHeight="1"/>
    <row r="8" spans="1:24" ht="12" customHeight="1">
      <c r="A8" s="1040" t="s">
        <v>428</v>
      </c>
      <c r="B8" s="1139">
        <v>328991004</v>
      </c>
      <c r="C8" s="1140"/>
      <c r="D8" s="1139">
        <v>11393906</v>
      </c>
      <c r="E8" s="1140"/>
      <c r="F8" s="1139">
        <v>20138897</v>
      </c>
      <c r="G8" s="1140"/>
      <c r="H8" s="1139">
        <v>749143</v>
      </c>
      <c r="I8" s="1140"/>
      <c r="J8" s="1139">
        <v>0</v>
      </c>
      <c r="K8" s="1140"/>
      <c r="L8" s="1139">
        <v>0</v>
      </c>
      <c r="M8" s="1140"/>
      <c r="N8" s="1139">
        <v>417845356</v>
      </c>
      <c r="O8" s="1140"/>
      <c r="P8" s="1141">
        <v>2600445</v>
      </c>
      <c r="Q8" s="1142"/>
      <c r="R8" s="1142"/>
      <c r="S8" s="1142"/>
      <c r="T8" s="1142"/>
      <c r="U8" s="1142"/>
      <c r="V8" s="1142"/>
      <c r="W8" s="1142"/>
      <c r="X8" s="1142"/>
    </row>
    <row r="9" spans="1:24" ht="12" customHeight="1">
      <c r="A9" s="1040" t="s">
        <v>80</v>
      </c>
      <c r="B9" s="1143">
        <v>1152332075</v>
      </c>
      <c r="C9" s="1144"/>
      <c r="D9" s="1143">
        <v>45933880.510000005</v>
      </c>
      <c r="E9" s="1144"/>
      <c r="F9" s="1143">
        <v>16211948</v>
      </c>
      <c r="G9" s="1144"/>
      <c r="H9" s="1143">
        <v>693871.36</v>
      </c>
      <c r="I9" s="1144"/>
      <c r="J9" s="1143">
        <v>0</v>
      </c>
      <c r="K9" s="1144"/>
      <c r="L9" s="1143">
        <v>0</v>
      </c>
      <c r="M9" s="1144"/>
      <c r="N9" s="1143">
        <v>406403606</v>
      </c>
      <c r="O9" s="1144"/>
      <c r="P9" s="1145">
        <v>3433638</v>
      </c>
      <c r="Q9" s="1142"/>
      <c r="R9" s="1142"/>
      <c r="S9" s="1142"/>
      <c r="T9" s="1142"/>
      <c r="U9" s="1142"/>
      <c r="V9" s="1142"/>
      <c r="W9" s="1142"/>
      <c r="X9" s="1142"/>
    </row>
    <row r="10" spans="1:24" ht="12" customHeight="1">
      <c r="A10" s="1040" t="s">
        <v>82</v>
      </c>
      <c r="B10" s="1143">
        <v>142582580</v>
      </c>
      <c r="C10" s="1144"/>
      <c r="D10" s="1143">
        <v>4172298.94</v>
      </c>
      <c r="E10" s="1144"/>
      <c r="F10" s="1143">
        <v>180847337</v>
      </c>
      <c r="G10" s="1144"/>
      <c r="H10" s="1143">
        <v>5389250.6699999999</v>
      </c>
      <c r="I10" s="1144"/>
      <c r="J10" s="1143">
        <v>0</v>
      </c>
      <c r="K10" s="1144"/>
      <c r="L10" s="1143">
        <v>0</v>
      </c>
      <c r="M10" s="1144"/>
      <c r="N10" s="1143">
        <v>173330864</v>
      </c>
      <c r="O10" s="1144"/>
      <c r="P10" s="1145">
        <v>1231869.8900000001</v>
      </c>
      <c r="Q10" s="1142"/>
      <c r="R10" s="1142"/>
      <c r="S10" s="1142"/>
      <c r="T10" s="1142"/>
      <c r="U10" s="1142"/>
      <c r="V10" s="1142"/>
      <c r="W10" s="1142"/>
      <c r="X10" s="1142"/>
    </row>
    <row r="11" spans="1:24" ht="12" customHeight="1">
      <c r="A11" s="1040" t="s">
        <v>84</v>
      </c>
      <c r="B11" s="1143">
        <v>98294079</v>
      </c>
      <c r="C11" s="1144"/>
      <c r="D11" s="1143">
        <v>3946651.3400000003</v>
      </c>
      <c r="E11" s="1144"/>
      <c r="F11" s="1143">
        <v>5415900</v>
      </c>
      <c r="G11" s="1144"/>
      <c r="H11" s="1143">
        <v>54159</v>
      </c>
      <c r="I11" s="1144"/>
      <c r="J11" s="1143">
        <v>0</v>
      </c>
      <c r="K11" s="1144"/>
      <c r="L11" s="1143">
        <v>0</v>
      </c>
      <c r="M11" s="1144"/>
      <c r="N11" s="1143">
        <v>59248206</v>
      </c>
      <c r="O11" s="1144"/>
      <c r="P11" s="1145">
        <v>282389.38</v>
      </c>
      <c r="Q11" s="1142"/>
      <c r="R11" s="1142"/>
      <c r="S11" s="1142"/>
      <c r="T11" s="1142"/>
      <c r="U11" s="1142"/>
      <c r="V11" s="1142"/>
      <c r="W11" s="1142"/>
      <c r="X11" s="1142"/>
    </row>
    <row r="12" spans="1:24" ht="12" customHeight="1">
      <c r="A12" s="1040" t="s">
        <v>86</v>
      </c>
      <c r="B12" s="1143">
        <v>269320035</v>
      </c>
      <c r="C12" s="1144"/>
      <c r="D12" s="1143">
        <v>8974647.9400000013</v>
      </c>
      <c r="E12" s="1144"/>
      <c r="F12" s="1143">
        <v>103614690</v>
      </c>
      <c r="G12" s="1144"/>
      <c r="H12" s="1143">
        <v>2072293.8</v>
      </c>
      <c r="I12" s="1144"/>
      <c r="J12" s="1143">
        <v>7458340</v>
      </c>
      <c r="K12" s="1144"/>
      <c r="L12" s="1143">
        <v>294604.78999999998</v>
      </c>
      <c r="M12" s="1144"/>
      <c r="N12" s="1143">
        <v>127470500</v>
      </c>
      <c r="O12" s="1144"/>
      <c r="P12" s="1145">
        <v>778593.87</v>
      </c>
      <c r="Q12" s="1142"/>
      <c r="R12" s="1142"/>
      <c r="S12" s="1142"/>
      <c r="T12" s="1142"/>
      <c r="U12" s="1142"/>
      <c r="V12" s="1142"/>
      <c r="W12" s="1142"/>
      <c r="X12" s="1142"/>
    </row>
    <row r="13" spans="1:24" ht="8.25" customHeight="1">
      <c r="B13" s="1143"/>
      <c r="C13" s="1144"/>
      <c r="D13" s="1143"/>
      <c r="E13" s="1144"/>
      <c r="F13" s="1143"/>
      <c r="G13" s="1144"/>
      <c r="H13" s="1143"/>
      <c r="I13" s="1144"/>
      <c r="J13" s="1143"/>
      <c r="K13" s="1144"/>
      <c r="L13" s="1143"/>
      <c r="M13" s="1144"/>
      <c r="N13" s="1143"/>
      <c r="O13" s="1144"/>
      <c r="P13" s="1145"/>
      <c r="Q13" s="1142"/>
      <c r="R13" s="1142"/>
      <c r="S13" s="1142"/>
      <c r="T13" s="1142"/>
      <c r="U13" s="1142"/>
      <c r="V13" s="1142"/>
      <c r="W13" s="1142"/>
      <c r="X13" s="1142"/>
    </row>
    <row r="14" spans="1:24" ht="12" customHeight="1">
      <c r="A14" s="1040" t="s">
        <v>88</v>
      </c>
      <c r="B14" s="1143">
        <v>147818288</v>
      </c>
      <c r="C14" s="1144"/>
      <c r="D14" s="1143">
        <v>4717655.08</v>
      </c>
      <c r="E14" s="1144"/>
      <c r="F14" s="1143">
        <v>2044322</v>
      </c>
      <c r="G14" s="1144"/>
      <c r="H14" s="1143">
        <v>68484.81</v>
      </c>
      <c r="I14" s="1144"/>
      <c r="J14" s="1143">
        <v>13128328</v>
      </c>
      <c r="K14" s="1144"/>
      <c r="L14" s="1143">
        <v>131283.28</v>
      </c>
      <c r="M14" s="1144"/>
      <c r="N14" s="1143">
        <v>117175237</v>
      </c>
      <c r="O14" s="1144"/>
      <c r="P14" s="1145">
        <v>779396.24</v>
      </c>
      <c r="Q14" s="1142"/>
      <c r="R14" s="1142"/>
      <c r="S14" s="1142"/>
      <c r="T14" s="1142"/>
      <c r="U14" s="1142"/>
      <c r="V14" s="1142"/>
      <c r="W14" s="1142"/>
      <c r="X14" s="1142"/>
    </row>
    <row r="15" spans="1:24" ht="12" customHeight="1">
      <c r="A15" s="1040" t="s">
        <v>90</v>
      </c>
      <c r="B15" s="1143">
        <v>2313702207.8000002</v>
      </c>
      <c r="C15" s="1144"/>
      <c r="D15" s="1143">
        <v>115685110.39</v>
      </c>
      <c r="E15" s="1144"/>
      <c r="F15" s="1143">
        <v>6109061</v>
      </c>
      <c r="G15" s="1144"/>
      <c r="H15" s="1143">
        <v>305453.05</v>
      </c>
      <c r="I15" s="1144"/>
      <c r="J15" s="1143">
        <v>0</v>
      </c>
      <c r="K15" s="1144"/>
      <c r="L15" s="1143">
        <v>0</v>
      </c>
      <c r="M15" s="1144"/>
      <c r="N15" s="1143">
        <v>763825021.44000006</v>
      </c>
      <c r="O15" s="1144"/>
      <c r="P15" s="1145">
        <v>7589284.0099999998</v>
      </c>
      <c r="Q15" s="1142"/>
      <c r="R15" s="1142"/>
      <c r="S15" s="1142"/>
      <c r="T15" s="1142"/>
      <c r="U15" s="1142"/>
      <c r="V15" s="1142"/>
      <c r="W15" s="1142"/>
      <c r="X15" s="1142"/>
    </row>
    <row r="16" spans="1:24" ht="12" customHeight="1">
      <c r="A16" s="1040" t="s">
        <v>92</v>
      </c>
      <c r="B16" s="1143">
        <v>726168020</v>
      </c>
      <c r="C16" s="1144"/>
      <c r="D16" s="1143">
        <v>16887475.960000001</v>
      </c>
      <c r="E16" s="1144"/>
      <c r="F16" s="1143">
        <v>216125380</v>
      </c>
      <c r="G16" s="1144"/>
      <c r="H16" s="1143">
        <v>4322507.5999999996</v>
      </c>
      <c r="I16" s="1144"/>
      <c r="J16" s="1143">
        <v>0</v>
      </c>
      <c r="K16" s="1144"/>
      <c r="L16" s="1143">
        <v>0</v>
      </c>
      <c r="M16" s="1144"/>
      <c r="N16" s="1143">
        <v>453360670</v>
      </c>
      <c r="O16" s="1144"/>
      <c r="P16" s="1145">
        <v>2870864.24</v>
      </c>
      <c r="Q16" s="1142"/>
      <c r="R16" s="1142"/>
      <c r="S16" s="1142"/>
      <c r="T16" s="1142"/>
      <c r="U16" s="1142"/>
      <c r="V16" s="1142"/>
      <c r="W16" s="1142"/>
      <c r="X16" s="1142"/>
    </row>
    <row r="17" spans="1:24" ht="12" customHeight="1">
      <c r="A17" s="1040" t="s">
        <v>94</v>
      </c>
      <c r="B17" s="1143">
        <v>60776540</v>
      </c>
      <c r="C17" s="1144"/>
      <c r="D17" s="1143">
        <v>212877.94</v>
      </c>
      <c r="E17" s="1144"/>
      <c r="F17" s="1143">
        <v>805600</v>
      </c>
      <c r="G17" s="1144"/>
      <c r="H17" s="1143">
        <v>2819.6</v>
      </c>
      <c r="I17" s="1144"/>
      <c r="J17" s="1143">
        <v>0</v>
      </c>
      <c r="K17" s="1144"/>
      <c r="L17" s="1143">
        <v>0</v>
      </c>
      <c r="M17" s="1144"/>
      <c r="N17" s="1143">
        <v>1411711020</v>
      </c>
      <c r="O17" s="1144"/>
      <c r="P17" s="1145">
        <v>7056551.5299999993</v>
      </c>
      <c r="Q17" s="1142"/>
      <c r="R17" s="1142"/>
      <c r="S17" s="1142"/>
      <c r="T17" s="1142"/>
      <c r="U17" s="1142"/>
      <c r="V17" s="1142"/>
      <c r="W17" s="1142"/>
      <c r="X17" s="1142"/>
    </row>
    <row r="18" spans="1:24" ht="12" customHeight="1">
      <c r="A18" s="1040" t="s">
        <v>1099</v>
      </c>
      <c r="B18" s="1143">
        <v>1020540661</v>
      </c>
      <c r="C18" s="1144"/>
      <c r="D18" s="1143">
        <v>22609599</v>
      </c>
      <c r="E18" s="1144"/>
      <c r="F18" s="1143">
        <v>324579750</v>
      </c>
      <c r="G18" s="1144"/>
      <c r="H18" s="1143">
        <v>3894957</v>
      </c>
      <c r="I18" s="1144"/>
      <c r="J18" s="1143">
        <v>0</v>
      </c>
      <c r="K18" s="1144"/>
      <c r="L18" s="1143">
        <v>0</v>
      </c>
      <c r="M18" s="1144"/>
      <c r="N18" s="1143">
        <v>325277869</v>
      </c>
      <c r="O18" s="1144"/>
      <c r="P18" s="1145">
        <v>1692605.92</v>
      </c>
      <c r="Q18" s="1142"/>
      <c r="R18" s="1142"/>
      <c r="S18" s="1142"/>
      <c r="T18" s="1142"/>
      <c r="U18" s="1142"/>
      <c r="V18" s="1142"/>
      <c r="W18" s="1142"/>
      <c r="X18" s="1142"/>
    </row>
    <row r="19" spans="1:24" ht="8.25" customHeight="1">
      <c r="B19" s="1143"/>
      <c r="C19" s="1146"/>
      <c r="D19" s="1143"/>
      <c r="E19" s="1146"/>
      <c r="F19" s="1143"/>
      <c r="G19" s="1146"/>
      <c r="H19" s="1143"/>
      <c r="I19" s="1146"/>
      <c r="J19" s="1143"/>
      <c r="K19" s="1146"/>
      <c r="L19" s="1143"/>
      <c r="M19" s="1146"/>
      <c r="N19" s="1143"/>
      <c r="O19" s="1146"/>
      <c r="P19" s="1145"/>
      <c r="Q19" s="1142"/>
      <c r="R19" s="1142"/>
      <c r="S19" s="1142"/>
      <c r="T19" s="1142"/>
      <c r="U19" s="1142"/>
      <c r="V19" s="1142"/>
      <c r="W19" s="1142"/>
      <c r="X19" s="1142"/>
    </row>
    <row r="20" spans="1:24" ht="12" customHeight="1">
      <c r="A20" s="1040" t="s">
        <v>97</v>
      </c>
      <c r="B20" s="1143">
        <v>66191855</v>
      </c>
      <c r="C20" s="1144"/>
      <c r="D20" s="1143">
        <v>1450388.6500000001</v>
      </c>
      <c r="E20" s="1144"/>
      <c r="F20" s="1143">
        <v>28127725</v>
      </c>
      <c r="G20" s="1144"/>
      <c r="H20" s="1143">
        <v>250336.79</v>
      </c>
      <c r="I20" s="1144"/>
      <c r="J20" s="1143">
        <v>23492950</v>
      </c>
      <c r="K20" s="1144"/>
      <c r="L20" s="1143">
        <v>171498.54</v>
      </c>
      <c r="M20" s="1144"/>
      <c r="N20" s="1143">
        <v>103145064</v>
      </c>
      <c r="O20" s="1144"/>
      <c r="P20" s="1145">
        <v>618870.42000000004</v>
      </c>
      <c r="Q20" s="1142"/>
      <c r="R20" s="1142"/>
      <c r="S20" s="1142"/>
      <c r="T20" s="1142"/>
      <c r="U20" s="1142"/>
      <c r="V20" s="1142"/>
      <c r="W20" s="1142"/>
      <c r="X20" s="1142"/>
    </row>
    <row r="21" spans="1:24" ht="12" customHeight="1">
      <c r="A21" s="1040" t="s">
        <v>99</v>
      </c>
      <c r="B21" s="1143">
        <v>391929381</v>
      </c>
      <c r="C21" s="1144"/>
      <c r="D21" s="1143">
        <v>10499699</v>
      </c>
      <c r="E21" s="1144"/>
      <c r="F21" s="1143">
        <v>214817351</v>
      </c>
      <c r="G21" s="1144"/>
      <c r="H21" s="1143">
        <v>3866712</v>
      </c>
      <c r="I21" s="1144"/>
      <c r="J21" s="1143">
        <v>0</v>
      </c>
      <c r="K21" s="1144"/>
      <c r="L21" s="1143">
        <v>0</v>
      </c>
      <c r="M21" s="1144"/>
      <c r="N21" s="1143">
        <v>421609952</v>
      </c>
      <c r="O21" s="1144"/>
      <c r="P21" s="1145">
        <v>3336421</v>
      </c>
      <c r="Q21" s="1142"/>
      <c r="R21" s="1142"/>
      <c r="S21" s="1142"/>
      <c r="T21" s="1142"/>
      <c r="U21" s="1142"/>
      <c r="V21" s="1142"/>
      <c r="W21" s="1142"/>
      <c r="X21" s="1142"/>
    </row>
    <row r="22" spans="1:24" ht="12" customHeight="1">
      <c r="A22" s="1040" t="s">
        <v>101</v>
      </c>
      <c r="B22" s="1143">
        <v>126049500</v>
      </c>
      <c r="C22" s="1144"/>
      <c r="D22" s="1143">
        <v>4369560.7</v>
      </c>
      <c r="E22" s="1144"/>
      <c r="F22" s="1143">
        <v>19494570</v>
      </c>
      <c r="G22" s="1144"/>
      <c r="H22" s="1143">
        <v>662815.38</v>
      </c>
      <c r="I22" s="1144"/>
      <c r="J22" s="1143">
        <v>0</v>
      </c>
      <c r="K22" s="1144"/>
      <c r="L22" s="1143">
        <v>0</v>
      </c>
      <c r="M22" s="1144"/>
      <c r="N22" s="1143">
        <v>1004963123</v>
      </c>
      <c r="O22" s="1144"/>
      <c r="P22" s="1145">
        <v>5327355.12</v>
      </c>
      <c r="Q22" s="1142"/>
      <c r="R22" s="1142"/>
      <c r="S22" s="1142"/>
      <c r="T22" s="1142"/>
      <c r="U22" s="1142"/>
      <c r="V22" s="1142"/>
      <c r="W22" s="1142"/>
      <c r="X22" s="1142"/>
    </row>
    <row r="23" spans="1:24" ht="12" customHeight="1">
      <c r="A23" s="1040" t="s">
        <v>103</v>
      </c>
      <c r="B23" s="1143">
        <v>239234836</v>
      </c>
      <c r="C23" s="1144"/>
      <c r="D23" s="1143">
        <v>4407566.33</v>
      </c>
      <c r="E23" s="1144"/>
      <c r="F23" s="1143">
        <v>298762142</v>
      </c>
      <c r="G23" s="1144"/>
      <c r="H23" s="1143">
        <v>5825861.9500000002</v>
      </c>
      <c r="I23" s="1144"/>
      <c r="J23" s="1143">
        <v>3994288</v>
      </c>
      <c r="K23" s="1144"/>
      <c r="L23" s="1143">
        <v>79885.759999999995</v>
      </c>
      <c r="M23" s="1144"/>
      <c r="N23" s="1143">
        <v>153986134</v>
      </c>
      <c r="O23" s="1144"/>
      <c r="P23" s="1145">
        <v>602344.62</v>
      </c>
      <c r="Q23" s="1142"/>
      <c r="R23" s="1142"/>
      <c r="S23" s="1142"/>
      <c r="T23" s="1142"/>
      <c r="U23" s="1142"/>
      <c r="V23" s="1142"/>
      <c r="W23" s="1142"/>
      <c r="X23" s="1142"/>
    </row>
    <row r="24" spans="1:24" ht="12" customHeight="1">
      <c r="A24" s="1040" t="s">
        <v>105</v>
      </c>
      <c r="B24" s="1143">
        <v>115655423</v>
      </c>
      <c r="C24" s="1144"/>
      <c r="D24" s="1143">
        <v>4339229.5</v>
      </c>
      <c r="E24" s="1144"/>
      <c r="F24" s="1143">
        <v>7654800</v>
      </c>
      <c r="G24" s="1144"/>
      <c r="H24" s="1143">
        <v>221989.2</v>
      </c>
      <c r="I24" s="1144"/>
      <c r="J24" s="1143">
        <v>19081530</v>
      </c>
      <c r="K24" s="1144"/>
      <c r="L24" s="1143">
        <v>190815.3</v>
      </c>
      <c r="M24" s="1144"/>
      <c r="N24" s="1143">
        <v>663545385</v>
      </c>
      <c r="O24" s="1144"/>
      <c r="P24" s="1145">
        <v>3650517.4999999995</v>
      </c>
      <c r="Q24" s="1142"/>
      <c r="R24" s="1142"/>
      <c r="S24" s="1142"/>
      <c r="T24" s="1142"/>
      <c r="U24" s="1142"/>
      <c r="V24" s="1142"/>
      <c r="W24" s="1142"/>
      <c r="X24" s="1142"/>
    </row>
    <row r="25" spans="1:24" ht="8.25" customHeight="1">
      <c r="B25" s="1143"/>
      <c r="C25" s="1144"/>
      <c r="D25" s="1143"/>
      <c r="E25" s="1144"/>
      <c r="F25" s="1143"/>
      <c r="G25" s="1144"/>
      <c r="H25" s="1143"/>
      <c r="I25" s="1144"/>
      <c r="J25" s="1143"/>
      <c r="K25" s="1144"/>
      <c r="L25" s="1143"/>
      <c r="M25" s="1144"/>
      <c r="N25" s="1143"/>
      <c r="O25" s="1144"/>
      <c r="P25" s="1145"/>
      <c r="Q25" s="1142"/>
      <c r="R25" s="1142"/>
      <c r="S25" s="1142"/>
      <c r="T25" s="1142"/>
      <c r="U25" s="1142"/>
      <c r="V25" s="1142"/>
      <c r="W25" s="1142"/>
      <c r="X25" s="1142"/>
    </row>
    <row r="26" spans="1:24" ht="12" customHeight="1">
      <c r="A26" s="1040" t="s">
        <v>107</v>
      </c>
      <c r="B26" s="1143">
        <v>389811606</v>
      </c>
      <c r="C26" s="1144"/>
      <c r="D26" s="1143">
        <v>15864496.890000001</v>
      </c>
      <c r="E26" s="1144"/>
      <c r="F26" s="1143">
        <v>180874193</v>
      </c>
      <c r="G26" s="1144"/>
      <c r="H26" s="1143">
        <v>5878411.3399999999</v>
      </c>
      <c r="I26" s="1144"/>
      <c r="J26" s="1143">
        <v>0</v>
      </c>
      <c r="K26" s="1144"/>
      <c r="L26" s="1143">
        <v>0</v>
      </c>
      <c r="M26" s="1144"/>
      <c r="N26" s="1143">
        <v>399205478</v>
      </c>
      <c r="O26" s="1144"/>
      <c r="P26" s="1145">
        <v>2103776.48</v>
      </c>
      <c r="Q26" s="1142"/>
      <c r="R26" s="1142"/>
      <c r="S26" s="1142"/>
      <c r="T26" s="1142"/>
      <c r="U26" s="1142"/>
      <c r="V26" s="1142"/>
      <c r="W26" s="1142"/>
      <c r="X26" s="1142"/>
    </row>
    <row r="27" spans="1:24" ht="12" customHeight="1">
      <c r="A27" s="1040" t="s">
        <v>109</v>
      </c>
      <c r="B27" s="1143">
        <v>321700510</v>
      </c>
      <c r="C27" s="1144"/>
      <c r="D27" s="1143">
        <v>11726661.649999999</v>
      </c>
      <c r="E27" s="1144"/>
      <c r="F27" s="1143">
        <v>7807340</v>
      </c>
      <c r="G27" s="1144"/>
      <c r="H27" s="1143">
        <v>273256.90000000002</v>
      </c>
      <c r="I27" s="1144"/>
      <c r="J27" s="1143">
        <v>0</v>
      </c>
      <c r="K27" s="1144"/>
      <c r="L27" s="1143">
        <v>0</v>
      </c>
      <c r="M27" s="1144"/>
      <c r="N27" s="1143">
        <v>411543729</v>
      </c>
      <c r="O27" s="1144"/>
      <c r="P27" s="1145">
        <v>3493059.5321999998</v>
      </c>
      <c r="Q27" s="1142"/>
      <c r="R27" s="1142"/>
      <c r="S27" s="1142"/>
      <c r="T27" s="1142"/>
      <c r="U27" s="1142"/>
      <c r="V27" s="1142"/>
      <c r="W27" s="1142"/>
      <c r="X27" s="1142"/>
    </row>
    <row r="28" spans="1:24" ht="12" customHeight="1">
      <c r="A28" s="1040" t="s">
        <v>111</v>
      </c>
      <c r="B28" s="1143">
        <v>288356185</v>
      </c>
      <c r="C28" s="1144"/>
      <c r="D28" s="1143">
        <v>5472904.4699999997</v>
      </c>
      <c r="E28" s="1144"/>
      <c r="F28" s="1143">
        <v>50846860</v>
      </c>
      <c r="G28" s="1144"/>
      <c r="H28" s="1143">
        <v>889820.22</v>
      </c>
      <c r="I28" s="1144"/>
      <c r="J28" s="1143">
        <v>34010310</v>
      </c>
      <c r="K28" s="1144"/>
      <c r="L28" s="1143">
        <v>234671.21</v>
      </c>
      <c r="M28" s="1144"/>
      <c r="N28" s="1143">
        <v>134970964</v>
      </c>
      <c r="O28" s="1144"/>
      <c r="P28" s="1145">
        <v>943772.96000000008</v>
      </c>
      <c r="Q28" s="1142"/>
      <c r="R28" s="1142"/>
      <c r="S28" s="1142"/>
      <c r="T28" s="1142"/>
      <c r="U28" s="1142"/>
      <c r="V28" s="1142"/>
      <c r="W28" s="1142"/>
      <c r="X28" s="1142"/>
    </row>
    <row r="29" spans="1:24" ht="12" customHeight="1">
      <c r="A29" s="1040" t="s">
        <v>113</v>
      </c>
      <c r="B29" s="1143">
        <v>88553290</v>
      </c>
      <c r="C29" s="1144"/>
      <c r="D29" s="1143">
        <v>3268909.08</v>
      </c>
      <c r="E29" s="1144"/>
      <c r="F29" s="1143">
        <v>3334923</v>
      </c>
      <c r="G29" s="1144"/>
      <c r="H29" s="1143">
        <v>100047.69</v>
      </c>
      <c r="I29" s="1144"/>
      <c r="J29" s="1143">
        <v>849353</v>
      </c>
      <c r="K29" s="1144"/>
      <c r="L29" s="1143">
        <v>23781.89</v>
      </c>
      <c r="M29" s="1144"/>
      <c r="N29" s="1143">
        <v>161897669</v>
      </c>
      <c r="O29" s="1144"/>
      <c r="P29" s="1145">
        <v>1230422.29</v>
      </c>
      <c r="Q29" s="1142"/>
      <c r="R29" s="1142"/>
      <c r="S29" s="1142"/>
      <c r="T29" s="1142"/>
      <c r="U29" s="1142"/>
      <c r="V29" s="1142"/>
      <c r="W29" s="1142"/>
      <c r="X29" s="1142"/>
    </row>
    <row r="30" spans="1:24" ht="12" customHeight="1">
      <c r="A30" s="1040" t="s">
        <v>115</v>
      </c>
      <c r="B30" s="1143">
        <v>105251137</v>
      </c>
      <c r="C30" s="1144"/>
      <c r="D30" s="1143">
        <v>3737354.34</v>
      </c>
      <c r="E30" s="1144"/>
      <c r="F30" s="1143">
        <v>16258714</v>
      </c>
      <c r="G30" s="1144"/>
      <c r="H30" s="1143">
        <v>487761.42</v>
      </c>
      <c r="I30" s="1144"/>
      <c r="J30" s="1143">
        <v>889622</v>
      </c>
      <c r="K30" s="1144"/>
      <c r="L30" s="1143">
        <v>28467.9</v>
      </c>
      <c r="M30" s="1144"/>
      <c r="N30" s="1143">
        <v>94596884</v>
      </c>
      <c r="O30" s="1144"/>
      <c r="P30" s="1145">
        <v>501363.49</v>
      </c>
      <c r="Q30" s="1142"/>
      <c r="R30" s="1142"/>
      <c r="S30" s="1142"/>
      <c r="T30" s="1142"/>
      <c r="U30" s="1142"/>
      <c r="V30" s="1142"/>
      <c r="W30" s="1142"/>
      <c r="X30" s="1142"/>
    </row>
    <row r="31" spans="1:24" ht="8.25" customHeight="1">
      <c r="B31" s="1143"/>
      <c r="C31" s="1146"/>
      <c r="D31" s="1143"/>
      <c r="E31" s="1146"/>
      <c r="F31" s="1143"/>
      <c r="G31" s="1146"/>
      <c r="H31" s="1143"/>
      <c r="I31" s="1146"/>
      <c r="J31" s="1143"/>
      <c r="K31" s="1146"/>
      <c r="L31" s="1143"/>
      <c r="M31" s="1146"/>
      <c r="N31" s="1143"/>
      <c r="O31" s="1146"/>
      <c r="P31" s="1145"/>
      <c r="Q31" s="1142"/>
      <c r="R31" s="1142"/>
      <c r="S31" s="1142"/>
      <c r="T31" s="1142"/>
      <c r="U31" s="1142"/>
      <c r="V31" s="1142"/>
      <c r="W31" s="1142"/>
      <c r="X31" s="1142"/>
    </row>
    <row r="32" spans="1:24" ht="12" customHeight="1">
      <c r="A32" s="1040" t="s">
        <v>117</v>
      </c>
      <c r="B32" s="1143">
        <v>4435513868</v>
      </c>
      <c r="C32" s="1144"/>
      <c r="D32" s="1143">
        <v>105473667.50000004</v>
      </c>
      <c r="E32" s="1144"/>
      <c r="F32" s="1143">
        <v>501558407</v>
      </c>
      <c r="G32" s="1144"/>
      <c r="H32" s="1143">
        <v>5029109.7</v>
      </c>
      <c r="I32" s="1144"/>
      <c r="J32" s="1143">
        <v>0</v>
      </c>
      <c r="K32" s="1144"/>
      <c r="L32" s="1143">
        <v>0</v>
      </c>
      <c r="M32" s="1144"/>
      <c r="N32" s="1143">
        <v>1581766320</v>
      </c>
      <c r="O32" s="1144"/>
      <c r="P32" s="1145">
        <v>7514386.5499999998</v>
      </c>
      <c r="Q32" s="1142"/>
      <c r="R32" s="1142"/>
      <c r="S32" s="1142"/>
      <c r="T32" s="1142"/>
      <c r="U32" s="1142"/>
      <c r="V32" s="1142"/>
      <c r="W32" s="1142"/>
      <c r="X32" s="1142"/>
    </row>
    <row r="33" spans="1:24" ht="12" customHeight="1">
      <c r="A33" s="1040" t="s">
        <v>119</v>
      </c>
      <c r="B33" s="1143">
        <v>163663534</v>
      </c>
      <c r="C33" s="1144"/>
      <c r="D33" s="1143">
        <v>7351997.4406400016</v>
      </c>
      <c r="E33" s="1144"/>
      <c r="F33" s="1143">
        <v>13413350</v>
      </c>
      <c r="G33" s="1144"/>
      <c r="H33" s="1143">
        <v>167666.875</v>
      </c>
      <c r="I33" s="1144"/>
      <c r="J33" s="1143">
        <v>0</v>
      </c>
      <c r="K33" s="1144"/>
      <c r="L33" s="1143">
        <v>0</v>
      </c>
      <c r="M33" s="1144"/>
      <c r="N33" s="1143">
        <v>69434398</v>
      </c>
      <c r="O33" s="1144"/>
      <c r="P33" s="1145">
        <v>492984.22579999996</v>
      </c>
      <c r="Q33" s="1142"/>
      <c r="R33" s="1142"/>
      <c r="S33" s="1142"/>
      <c r="T33" s="1142"/>
      <c r="U33" s="1142"/>
      <c r="V33" s="1142"/>
      <c r="W33" s="1142"/>
      <c r="X33" s="1142"/>
    </row>
    <row r="34" spans="1:24" ht="12" customHeight="1">
      <c r="A34" s="1040" t="s">
        <v>121</v>
      </c>
      <c r="B34" s="1143">
        <v>38971378</v>
      </c>
      <c r="C34" s="1144"/>
      <c r="D34" s="1143">
        <v>1260515.97</v>
      </c>
      <c r="E34" s="1144"/>
      <c r="F34" s="1143">
        <v>2384170</v>
      </c>
      <c r="G34" s="1144"/>
      <c r="H34" s="1143">
        <v>52451.75</v>
      </c>
      <c r="I34" s="1144"/>
      <c r="J34" s="1143">
        <v>359874</v>
      </c>
      <c r="K34" s="1144"/>
      <c r="L34" s="1143">
        <v>12595.65</v>
      </c>
      <c r="M34" s="1144"/>
      <c r="N34" s="1143">
        <v>23485893</v>
      </c>
      <c r="O34" s="1144"/>
      <c r="P34" s="1145">
        <v>149607.19</v>
      </c>
      <c r="Q34" s="1142"/>
      <c r="R34" s="1142"/>
      <c r="S34" s="1142"/>
      <c r="T34" s="1142"/>
      <c r="U34" s="1142"/>
      <c r="V34" s="1142"/>
      <c r="W34" s="1142"/>
      <c r="X34" s="1142"/>
    </row>
    <row r="35" spans="1:24" ht="12" customHeight="1">
      <c r="A35" s="1040" t="s">
        <v>123</v>
      </c>
      <c r="B35" s="1143">
        <v>968435776</v>
      </c>
      <c r="C35" s="1144"/>
      <c r="D35" s="1143">
        <v>30362871.530000001</v>
      </c>
      <c r="E35" s="1144"/>
      <c r="F35" s="1143">
        <v>87095844</v>
      </c>
      <c r="G35" s="1144"/>
      <c r="H35" s="1143">
        <v>1741916.88</v>
      </c>
      <c r="I35" s="1144"/>
      <c r="J35" s="1143">
        <v>0</v>
      </c>
      <c r="K35" s="1144"/>
      <c r="L35" s="1143">
        <v>0</v>
      </c>
      <c r="M35" s="1144"/>
      <c r="N35" s="1143">
        <v>244584182</v>
      </c>
      <c r="O35" s="1144"/>
      <c r="P35" s="1145">
        <v>1716945.65</v>
      </c>
      <c r="Q35" s="1142"/>
      <c r="R35" s="1142"/>
      <c r="S35" s="1142"/>
      <c r="T35" s="1142"/>
      <c r="U35" s="1142"/>
      <c r="V35" s="1142"/>
      <c r="W35" s="1142"/>
      <c r="X35" s="1142"/>
    </row>
    <row r="36" spans="1:24" ht="12" customHeight="1">
      <c r="A36" s="1040" t="s">
        <v>125</v>
      </c>
      <c r="B36" s="1143">
        <v>71206251</v>
      </c>
      <c r="C36" s="1144"/>
      <c r="D36" s="1143">
        <v>2941791.5300000003</v>
      </c>
      <c r="E36" s="1144"/>
      <c r="F36" s="1143">
        <v>7356394</v>
      </c>
      <c r="G36" s="1144"/>
      <c r="H36" s="1143">
        <v>275864.84000000003</v>
      </c>
      <c r="I36" s="1144"/>
      <c r="J36" s="1143">
        <v>0</v>
      </c>
      <c r="K36" s="1144"/>
      <c r="L36" s="1143">
        <v>0</v>
      </c>
      <c r="M36" s="1144"/>
      <c r="N36" s="1143">
        <v>122302392</v>
      </c>
      <c r="O36" s="1144"/>
      <c r="P36" s="1145">
        <v>964489.16</v>
      </c>
      <c r="Q36" s="1142"/>
      <c r="R36" s="1142"/>
      <c r="S36" s="1142"/>
      <c r="T36" s="1142"/>
      <c r="U36" s="1142"/>
      <c r="V36" s="1142"/>
      <c r="W36" s="1142"/>
      <c r="X36" s="1142"/>
    </row>
    <row r="37" spans="1:24" ht="8.25" customHeight="1">
      <c r="B37" s="1143"/>
      <c r="C37" s="1144"/>
      <c r="D37" s="1143"/>
      <c r="E37" s="1144"/>
      <c r="F37" s="1143"/>
      <c r="G37" s="1144"/>
      <c r="H37" s="1143"/>
      <c r="I37" s="1144"/>
      <c r="J37" s="1147"/>
      <c r="K37" s="1144"/>
      <c r="L37" s="1147"/>
      <c r="M37" s="1144"/>
      <c r="N37" s="1143"/>
      <c r="O37" s="1144"/>
      <c r="P37" s="1145"/>
      <c r="Q37" s="1142"/>
      <c r="R37" s="1142"/>
      <c r="S37" s="1142"/>
      <c r="T37" s="1142"/>
      <c r="U37" s="1142"/>
      <c r="V37" s="1142"/>
      <c r="W37" s="1142"/>
      <c r="X37" s="1142"/>
    </row>
    <row r="38" spans="1:24" ht="12" customHeight="1">
      <c r="A38" s="1040" t="s">
        <v>127</v>
      </c>
      <c r="B38" s="1143">
        <v>126603742</v>
      </c>
      <c r="C38" s="1144"/>
      <c r="D38" s="1143">
        <v>2204617.08</v>
      </c>
      <c r="E38" s="1144"/>
      <c r="F38" s="1143">
        <v>74588398</v>
      </c>
      <c r="G38" s="1144"/>
      <c r="H38" s="1143">
        <v>1379885.36</v>
      </c>
      <c r="I38" s="1144"/>
      <c r="J38" s="1143">
        <v>920143</v>
      </c>
      <c r="K38" s="1144"/>
      <c r="L38" s="1143">
        <v>96615.21</v>
      </c>
      <c r="M38" s="1144"/>
      <c r="N38" s="1143">
        <v>109804392</v>
      </c>
      <c r="O38" s="1144"/>
      <c r="P38" s="1145">
        <v>661627.42999999993</v>
      </c>
      <c r="Q38" s="1142"/>
      <c r="R38" s="1142"/>
      <c r="S38" s="1142"/>
      <c r="T38" s="1142"/>
      <c r="U38" s="1142"/>
      <c r="V38" s="1142"/>
      <c r="W38" s="1142"/>
      <c r="X38" s="1142"/>
    </row>
    <row r="39" spans="1:24" ht="12" customHeight="1">
      <c r="A39" s="1040" t="s">
        <v>518</v>
      </c>
      <c r="B39" s="1143">
        <v>278629734</v>
      </c>
      <c r="C39" s="1144"/>
      <c r="D39" s="1143">
        <v>12778688.277900001</v>
      </c>
      <c r="E39" s="1144"/>
      <c r="F39" s="1143">
        <v>97924993</v>
      </c>
      <c r="G39" s="1144"/>
      <c r="H39" s="1143">
        <v>3231524.7689999999</v>
      </c>
      <c r="I39" s="1144"/>
      <c r="J39" s="1143">
        <v>0</v>
      </c>
      <c r="K39" s="1144"/>
      <c r="L39" s="1143">
        <v>0</v>
      </c>
      <c r="M39" s="1144"/>
      <c r="N39" s="1143">
        <v>219290804</v>
      </c>
      <c r="O39" s="1144"/>
      <c r="P39" s="1145">
        <v>1744163.1719000002</v>
      </c>
      <c r="Q39" s="1142"/>
      <c r="R39" s="1142"/>
      <c r="S39" s="1142"/>
      <c r="T39" s="1142"/>
      <c r="U39" s="1142"/>
      <c r="V39" s="1142"/>
      <c r="W39" s="1142"/>
      <c r="X39" s="1142"/>
    </row>
    <row r="40" spans="1:24" ht="12" customHeight="1">
      <c r="A40" s="1040" t="s">
        <v>131</v>
      </c>
      <c r="B40" s="1143">
        <v>134098115</v>
      </c>
      <c r="C40" s="1144"/>
      <c r="D40" s="1143">
        <v>4241564.9736000001</v>
      </c>
      <c r="E40" s="1144"/>
      <c r="F40" s="1143">
        <v>7088700</v>
      </c>
      <c r="G40" s="1144"/>
      <c r="H40" s="1143">
        <v>85064.4</v>
      </c>
      <c r="I40" s="1144"/>
      <c r="J40" s="1143">
        <v>2265630</v>
      </c>
      <c r="K40" s="1144"/>
      <c r="L40" s="1143">
        <v>84961.125</v>
      </c>
      <c r="M40" s="1144"/>
      <c r="N40" s="1143">
        <v>44949589</v>
      </c>
      <c r="O40" s="1144"/>
      <c r="P40" s="1145">
        <v>397244.98960000003</v>
      </c>
      <c r="Q40" s="1142"/>
      <c r="R40" s="1142"/>
      <c r="S40" s="1142"/>
      <c r="T40" s="1142"/>
      <c r="U40" s="1142"/>
      <c r="V40" s="1142"/>
      <c r="W40" s="1142"/>
      <c r="X40" s="1142"/>
    </row>
    <row r="41" spans="1:24" ht="12" customHeight="1">
      <c r="A41" s="1040" t="s">
        <v>133</v>
      </c>
      <c r="B41" s="1143">
        <v>14832651706</v>
      </c>
      <c r="C41" s="1144"/>
      <c r="D41" s="1143">
        <v>582175869</v>
      </c>
      <c r="E41" s="1144"/>
      <c r="F41" s="1143">
        <v>31496059</v>
      </c>
      <c r="G41" s="1144"/>
      <c r="H41" s="1143">
        <v>1442988</v>
      </c>
      <c r="I41" s="1144"/>
      <c r="J41" s="1143">
        <v>0</v>
      </c>
      <c r="K41" s="1144"/>
      <c r="L41" s="1143">
        <v>0</v>
      </c>
      <c r="M41" s="1144"/>
      <c r="N41" s="1143">
        <v>3997496614</v>
      </c>
      <c r="O41" s="1144"/>
      <c r="P41" s="1145">
        <v>46200323.119999997</v>
      </c>
      <c r="Q41" s="1142"/>
      <c r="R41" s="1142"/>
      <c r="S41" s="1142"/>
      <c r="T41" s="1142"/>
      <c r="U41" s="1142"/>
      <c r="V41" s="1142"/>
      <c r="W41" s="1142"/>
      <c r="X41" s="1142"/>
    </row>
    <row r="42" spans="1:24" ht="12" customHeight="1">
      <c r="A42" s="1040" t="s">
        <v>135</v>
      </c>
      <c r="B42" s="1143">
        <v>1083761182</v>
      </c>
      <c r="C42" s="1144"/>
      <c r="D42" s="1143">
        <v>40478880</v>
      </c>
      <c r="E42" s="1144"/>
      <c r="F42" s="1143">
        <v>17759113</v>
      </c>
      <c r="G42" s="1144"/>
      <c r="H42" s="1143">
        <v>408459</v>
      </c>
      <c r="I42" s="1144"/>
      <c r="J42" s="1143">
        <v>0</v>
      </c>
      <c r="K42" s="1144"/>
      <c r="L42" s="1143">
        <v>0</v>
      </c>
      <c r="M42" s="1144"/>
      <c r="N42" s="1143">
        <v>747411827</v>
      </c>
      <c r="O42" s="1144"/>
      <c r="P42" s="1145">
        <v>7343744.3500000006</v>
      </c>
      <c r="Q42" s="1142"/>
      <c r="R42" s="1142"/>
      <c r="S42" s="1142"/>
      <c r="T42" s="1142"/>
      <c r="U42" s="1142"/>
      <c r="V42" s="1142"/>
      <c r="W42" s="1142"/>
      <c r="X42" s="1142"/>
    </row>
    <row r="43" spans="1:24" ht="15">
      <c r="A43" s="1129" t="s">
        <v>1137</v>
      </c>
      <c r="B43" s="1130"/>
      <c r="C43" s="1085"/>
      <c r="D43" s="1130"/>
      <c r="E43" s="1085"/>
      <c r="F43" s="1130"/>
      <c r="G43" s="1085"/>
      <c r="H43" s="1130"/>
      <c r="I43" s="1085"/>
      <c r="J43" s="1130"/>
      <c r="K43" s="1085"/>
      <c r="L43" s="1130"/>
      <c r="M43" s="1085"/>
      <c r="N43" s="1130"/>
      <c r="O43" s="1085"/>
      <c r="P43" s="1130"/>
      <c r="Q43" s="1100"/>
      <c r="R43" s="1100"/>
      <c r="S43" s="1100"/>
      <c r="T43" s="1100"/>
      <c r="U43" s="1100"/>
      <c r="V43" s="1100"/>
      <c r="W43" s="1100"/>
      <c r="X43" s="1100"/>
    </row>
    <row r="44" spans="1:24" ht="12.75">
      <c r="A44" s="1131" t="s">
        <v>1130</v>
      </c>
      <c r="B44" s="1132"/>
      <c r="C44" s="1132"/>
      <c r="D44" s="1132"/>
      <c r="E44" s="1132"/>
      <c r="F44" s="1132"/>
      <c r="G44" s="1132"/>
      <c r="H44" s="1132"/>
      <c r="I44" s="1132"/>
      <c r="J44" s="1132"/>
      <c r="K44" s="1132"/>
      <c r="L44" s="1132"/>
      <c r="M44" s="1132"/>
      <c r="N44" s="1132"/>
      <c r="O44" s="1132"/>
      <c r="P44" s="1132"/>
      <c r="Q44" s="1133"/>
      <c r="R44" s="1133"/>
      <c r="S44" s="1133"/>
      <c r="T44" s="1133"/>
      <c r="U44" s="1133"/>
      <c r="V44" s="1133"/>
      <c r="W44" s="1133"/>
      <c r="X44" s="1133"/>
    </row>
    <row r="45" spans="1:24" ht="12.75">
      <c r="A45" s="1250" t="str">
        <f>A3</f>
        <v>Assessed Values and Levies by Locality - Tax Year 2018</v>
      </c>
      <c r="B45" s="1249"/>
      <c r="C45" s="1249"/>
      <c r="D45" s="1249"/>
      <c r="E45" s="1249"/>
      <c r="F45" s="1249"/>
      <c r="G45" s="1249"/>
      <c r="H45" s="1249"/>
      <c r="I45" s="1249"/>
      <c r="J45" s="1249"/>
      <c r="K45" s="1249"/>
      <c r="L45" s="1249"/>
      <c r="M45" s="1249"/>
      <c r="N45" s="1249"/>
      <c r="O45" s="1249"/>
      <c r="P45" s="1249"/>
      <c r="Q45" s="1134"/>
      <c r="R45" s="1134"/>
      <c r="S45" s="1134"/>
      <c r="T45" s="1134"/>
      <c r="U45" s="1134"/>
      <c r="V45" s="1134"/>
      <c r="W45" s="1134"/>
      <c r="X45" s="1134"/>
    </row>
    <row r="46" spans="1:24" ht="11.25" customHeight="1" thickBot="1">
      <c r="A46" s="1088"/>
      <c r="B46" s="1088"/>
      <c r="C46" s="1088"/>
      <c r="D46" s="1088"/>
      <c r="E46" s="1088"/>
      <c r="F46" s="1088"/>
      <c r="G46" s="1088"/>
      <c r="H46" s="1088"/>
      <c r="I46" s="1088"/>
      <c r="J46" s="1088"/>
      <c r="K46" s="1088"/>
      <c r="L46" s="1088"/>
      <c r="M46" s="1088"/>
      <c r="N46" s="1088"/>
      <c r="O46" s="1088"/>
      <c r="P46" s="1088"/>
      <c r="Q46" s="1134"/>
      <c r="R46" s="1134"/>
      <c r="S46" s="1134"/>
      <c r="T46" s="1134"/>
      <c r="U46" s="1134"/>
      <c r="V46" s="1134"/>
      <c r="W46" s="1134"/>
      <c r="X46" s="1134"/>
    </row>
    <row r="47" spans="1:24" ht="14.25" customHeight="1">
      <c r="A47" s="1085"/>
      <c r="B47" s="1416" t="s">
        <v>1131</v>
      </c>
      <c r="C47" s="1416"/>
      <c r="D47" s="1416"/>
      <c r="E47" s="1085"/>
      <c r="F47" s="1416" t="s">
        <v>1132</v>
      </c>
      <c r="G47" s="1416"/>
      <c r="H47" s="1416"/>
      <c r="I47" s="1085"/>
      <c r="J47" s="1416" t="s">
        <v>1133</v>
      </c>
      <c r="K47" s="1416"/>
      <c r="L47" s="1416"/>
      <c r="M47" s="1085"/>
      <c r="N47" s="1416" t="s">
        <v>1134</v>
      </c>
      <c r="O47" s="1416"/>
      <c r="P47" s="1416"/>
      <c r="Q47" s="1135"/>
      <c r="R47" s="1135"/>
      <c r="S47" s="1135"/>
      <c r="T47" s="1135"/>
      <c r="U47" s="1135"/>
      <c r="V47" s="1135"/>
      <c r="W47" s="1135"/>
      <c r="X47" s="1135"/>
    </row>
    <row r="48" spans="1:24" ht="12" customHeight="1">
      <c r="A48" s="1136" t="s">
        <v>23</v>
      </c>
      <c r="B48" s="1137" t="s">
        <v>1135</v>
      </c>
      <c r="C48" s="1106"/>
      <c r="D48" s="1137" t="s">
        <v>1136</v>
      </c>
      <c r="E48" s="1106"/>
      <c r="F48" s="1137" t="s">
        <v>1135</v>
      </c>
      <c r="G48" s="1106"/>
      <c r="H48" s="1137" t="s">
        <v>1136</v>
      </c>
      <c r="I48" s="1106"/>
      <c r="J48" s="1137" t="s">
        <v>1135</v>
      </c>
      <c r="K48" s="1106"/>
      <c r="L48" s="1137" t="s">
        <v>1136</v>
      </c>
      <c r="M48" s="1106"/>
      <c r="N48" s="1137" t="s">
        <v>1135</v>
      </c>
      <c r="O48" s="1106"/>
      <c r="P48" s="1137" t="s">
        <v>1136</v>
      </c>
      <c r="Q48" s="1138"/>
      <c r="R48" s="1138"/>
      <c r="S48" s="1138"/>
      <c r="T48" s="1138"/>
      <c r="U48" s="1138"/>
      <c r="V48" s="1138"/>
      <c r="W48" s="1138"/>
      <c r="X48" s="1138"/>
    </row>
    <row r="49" spans="1:24" ht="8.25" customHeight="1">
      <c r="B49" s="1143"/>
      <c r="C49" s="1146"/>
      <c r="D49" s="1143"/>
      <c r="E49" s="1146"/>
      <c r="F49" s="1143"/>
      <c r="G49" s="1146"/>
      <c r="H49" s="1143"/>
      <c r="I49" s="1146"/>
      <c r="J49" s="1143"/>
      <c r="K49" s="1146"/>
      <c r="L49" s="1143"/>
      <c r="M49" s="1146"/>
      <c r="N49" s="1143"/>
      <c r="O49" s="1146"/>
      <c r="P49" s="1145"/>
      <c r="Q49" s="1142"/>
      <c r="R49" s="1142"/>
      <c r="S49" s="1142"/>
      <c r="T49" s="1142"/>
      <c r="U49" s="1142"/>
      <c r="V49" s="1142"/>
      <c r="W49" s="1142"/>
      <c r="X49" s="1142"/>
    </row>
    <row r="50" spans="1:24" ht="12" customHeight="1">
      <c r="A50" s="1040" t="s">
        <v>1190</v>
      </c>
      <c r="B50" s="1139">
        <v>123021793</v>
      </c>
      <c r="C50" s="1140"/>
      <c r="D50" s="1139">
        <v>3412555.37</v>
      </c>
      <c r="E50" s="1140"/>
      <c r="F50" s="1139">
        <v>11945247</v>
      </c>
      <c r="G50" s="1140"/>
      <c r="H50" s="1139">
        <v>185151.33</v>
      </c>
      <c r="I50" s="1140"/>
      <c r="J50" s="1139">
        <v>1842183</v>
      </c>
      <c r="K50" s="1140"/>
      <c r="L50" s="1139">
        <v>64476.41</v>
      </c>
      <c r="M50" s="1140"/>
      <c r="N50" s="1139">
        <v>60397417</v>
      </c>
      <c r="O50" s="1140"/>
      <c r="P50" s="1141">
        <v>344493.3</v>
      </c>
      <c r="Q50" s="1142"/>
      <c r="R50" s="1142"/>
      <c r="S50" s="1142"/>
      <c r="T50" s="1142"/>
      <c r="U50" s="1142"/>
      <c r="V50" s="1142"/>
      <c r="W50" s="1142"/>
      <c r="X50" s="1142"/>
    </row>
    <row r="51" spans="1:24" ht="12" customHeight="1">
      <c r="A51" s="1040" t="s">
        <v>139</v>
      </c>
      <c r="B51" s="1143">
        <v>220745350</v>
      </c>
      <c r="C51" s="1144"/>
      <c r="D51" s="1143">
        <v>9533272.8800000008</v>
      </c>
      <c r="E51" s="1144"/>
      <c r="F51" s="1143">
        <v>499673</v>
      </c>
      <c r="G51" s="1144"/>
      <c r="H51" s="1143">
        <v>9493.7800000000007</v>
      </c>
      <c r="I51" s="1144"/>
      <c r="J51" s="1143">
        <v>11082990</v>
      </c>
      <c r="K51" s="1144"/>
      <c r="L51" s="1143">
        <v>321406</v>
      </c>
      <c r="M51" s="1144"/>
      <c r="N51" s="1143">
        <v>538074780</v>
      </c>
      <c r="O51" s="1144"/>
      <c r="P51" s="1145">
        <v>5086459.5199999996</v>
      </c>
      <c r="Q51" s="1142"/>
      <c r="R51" s="1142"/>
      <c r="S51" s="1142"/>
      <c r="T51" s="1142"/>
      <c r="U51" s="1142"/>
      <c r="V51" s="1142"/>
      <c r="W51" s="1142"/>
      <c r="X51" s="1142"/>
    </row>
    <row r="52" spans="1:24" s="1150" customFormat="1" ht="12" customHeight="1">
      <c r="A52" s="1148" t="s">
        <v>535</v>
      </c>
      <c r="B52" s="1143">
        <v>639710872</v>
      </c>
      <c r="C52" s="1149"/>
      <c r="D52" s="1143">
        <v>14748274.76</v>
      </c>
      <c r="E52" s="1149"/>
      <c r="F52" s="1143">
        <v>130912682</v>
      </c>
      <c r="G52" s="1149"/>
      <c r="H52" s="1143">
        <v>916388.86</v>
      </c>
      <c r="I52" s="1149"/>
      <c r="J52" s="1143">
        <v>69213253</v>
      </c>
      <c r="K52" s="1149"/>
      <c r="L52" s="1143">
        <v>747503.03</v>
      </c>
      <c r="M52" s="1149"/>
      <c r="N52" s="1143">
        <v>182897775</v>
      </c>
      <c r="O52" s="1149"/>
      <c r="P52" s="1145">
        <v>1124630.6299999999</v>
      </c>
      <c r="Q52" s="1142"/>
      <c r="R52" s="1142"/>
      <c r="S52" s="1142"/>
      <c r="T52" s="1142"/>
      <c r="U52" s="1142"/>
      <c r="V52" s="1142"/>
      <c r="W52" s="1142"/>
      <c r="X52" s="1142"/>
    </row>
    <row r="53" spans="1:24" ht="12" customHeight="1">
      <c r="A53" s="1040" t="s">
        <v>142</v>
      </c>
      <c r="B53" s="1143">
        <v>1327329883</v>
      </c>
      <c r="C53" s="1144"/>
      <c r="D53" s="1143">
        <v>53351587</v>
      </c>
      <c r="E53" s="1144"/>
      <c r="F53" s="1143">
        <v>392998313</v>
      </c>
      <c r="G53" s="1144"/>
      <c r="H53" s="1143">
        <v>7860240</v>
      </c>
      <c r="I53" s="1144"/>
      <c r="J53" s="1143">
        <v>0</v>
      </c>
      <c r="K53" s="1144"/>
      <c r="L53" s="1143">
        <v>0</v>
      </c>
      <c r="M53" s="1144"/>
      <c r="N53" s="1143">
        <v>405888133</v>
      </c>
      <c r="O53" s="1144"/>
      <c r="P53" s="1145">
        <v>2538511.8400000003</v>
      </c>
      <c r="Q53" s="1142"/>
      <c r="R53" s="1142"/>
      <c r="S53" s="1142"/>
      <c r="T53" s="1142"/>
      <c r="U53" s="1142"/>
      <c r="V53" s="1142"/>
      <c r="W53" s="1142"/>
      <c r="X53" s="1142"/>
    </row>
    <row r="54" spans="1:24" ht="12" customHeight="1">
      <c r="A54" s="1040" t="s">
        <v>144</v>
      </c>
      <c r="B54" s="1143">
        <v>191478001</v>
      </c>
      <c r="C54" s="1144"/>
      <c r="D54" s="1143">
        <v>3679972.97</v>
      </c>
      <c r="E54" s="1144"/>
      <c r="F54" s="1143">
        <v>253406732</v>
      </c>
      <c r="G54" s="1144"/>
      <c r="H54" s="1143">
        <v>5017453.28</v>
      </c>
      <c r="I54" s="1144"/>
      <c r="J54" s="1143">
        <v>26009136</v>
      </c>
      <c r="K54" s="1144"/>
      <c r="L54" s="1143">
        <v>215875.86</v>
      </c>
      <c r="M54" s="1144"/>
      <c r="N54" s="1143">
        <v>114654302</v>
      </c>
      <c r="O54" s="1144"/>
      <c r="P54" s="1145">
        <v>699894.62999999989</v>
      </c>
      <c r="Q54" s="1142"/>
      <c r="R54" s="1142"/>
      <c r="S54" s="1142"/>
      <c r="T54" s="1142"/>
      <c r="U54" s="1142"/>
      <c r="V54" s="1142"/>
      <c r="W54" s="1142"/>
      <c r="X54" s="1142"/>
    </row>
    <row r="55" spans="1:24" ht="8.25" customHeight="1">
      <c r="B55" s="1143"/>
      <c r="C55" s="1144"/>
      <c r="D55" s="1143"/>
      <c r="E55" s="1144"/>
      <c r="F55" s="1143"/>
      <c r="G55" s="1144"/>
      <c r="H55" s="1143"/>
      <c r="I55" s="1144"/>
      <c r="J55" s="1143"/>
      <c r="K55" s="1144"/>
      <c r="L55" s="1143"/>
      <c r="M55" s="1144"/>
      <c r="N55" s="1143"/>
      <c r="O55" s="1144"/>
      <c r="P55" s="1145"/>
      <c r="Q55" s="1142"/>
      <c r="R55" s="1142"/>
      <c r="S55" s="1142"/>
      <c r="T55" s="1142"/>
      <c r="U55" s="1142"/>
      <c r="V55" s="1142"/>
      <c r="W55" s="1142"/>
      <c r="X55" s="1142"/>
    </row>
    <row r="56" spans="1:24" s="1146" customFormat="1" ht="12" customHeight="1">
      <c r="A56" s="1151" t="s">
        <v>543</v>
      </c>
      <c r="B56" s="1143">
        <v>477665944</v>
      </c>
      <c r="C56" s="1149"/>
      <c r="D56" s="1143">
        <v>12457507.389999999</v>
      </c>
      <c r="E56" s="1149"/>
      <c r="F56" s="1143">
        <v>9127041</v>
      </c>
      <c r="G56" s="1149"/>
      <c r="H56" s="1143">
        <v>269247.71000000002</v>
      </c>
      <c r="I56" s="1149"/>
      <c r="J56" s="1143">
        <v>0</v>
      </c>
      <c r="K56" s="1149"/>
      <c r="L56" s="1143">
        <v>0</v>
      </c>
      <c r="M56" s="1149"/>
      <c r="N56" s="1143">
        <v>149856893</v>
      </c>
      <c r="O56" s="1149"/>
      <c r="P56" s="1145">
        <v>1045677.74</v>
      </c>
      <c r="Q56" s="1142"/>
      <c r="R56" s="1142"/>
      <c r="S56" s="1142"/>
      <c r="T56" s="1142"/>
      <c r="U56" s="1142"/>
      <c r="V56" s="1142"/>
      <c r="W56" s="1142"/>
      <c r="X56" s="1142"/>
    </row>
    <row r="57" spans="1:24" s="1146" customFormat="1" ht="12" customHeight="1">
      <c r="A57" s="1151" t="s">
        <v>545</v>
      </c>
      <c r="B57" s="1143">
        <v>470494733</v>
      </c>
      <c r="C57" s="1149"/>
      <c r="D57" s="1143">
        <v>18766038.789999999</v>
      </c>
      <c r="E57" s="1149"/>
      <c r="F57" s="1143">
        <v>43026358</v>
      </c>
      <c r="G57" s="1149"/>
      <c r="H57" s="1143">
        <v>430263.58</v>
      </c>
      <c r="I57" s="1149"/>
      <c r="J57" s="1143">
        <v>0</v>
      </c>
      <c r="K57" s="1149"/>
      <c r="L57" s="1143">
        <v>0</v>
      </c>
      <c r="M57" s="1149"/>
      <c r="N57" s="1143">
        <v>146868897</v>
      </c>
      <c r="O57" s="1149"/>
      <c r="P57" s="1145">
        <v>798933.58</v>
      </c>
      <c r="Q57" s="1142"/>
      <c r="R57" s="1142"/>
      <c r="S57" s="1142"/>
      <c r="T57" s="1142"/>
      <c r="U57" s="1142"/>
      <c r="V57" s="1142"/>
      <c r="W57" s="1142"/>
      <c r="X57" s="1142"/>
    </row>
    <row r="58" spans="1:24" s="1146" customFormat="1" ht="12" customHeight="1">
      <c r="A58" s="1151" t="s">
        <v>547</v>
      </c>
      <c r="B58" s="1143">
        <v>134383650</v>
      </c>
      <c r="C58" s="1149"/>
      <c r="D58" s="1143">
        <v>1847638.23</v>
      </c>
      <c r="E58" s="1149"/>
      <c r="F58" s="1143">
        <v>14538723</v>
      </c>
      <c r="G58" s="1149"/>
      <c r="H58" s="1143">
        <v>254427.65</v>
      </c>
      <c r="I58" s="1149"/>
      <c r="J58" s="1143">
        <v>915481</v>
      </c>
      <c r="K58" s="1149"/>
      <c r="L58" s="1143">
        <v>61337.23</v>
      </c>
      <c r="M58" s="1149"/>
      <c r="N58" s="1143">
        <v>55107184</v>
      </c>
      <c r="O58" s="1149"/>
      <c r="P58" s="1145">
        <v>270025.59999999998</v>
      </c>
      <c r="Q58" s="1142"/>
      <c r="R58" s="1142"/>
      <c r="S58" s="1142"/>
      <c r="T58" s="1142"/>
      <c r="U58" s="1142"/>
      <c r="V58" s="1142"/>
      <c r="W58" s="1142"/>
      <c r="X58" s="1142"/>
    </row>
    <row r="59" spans="1:24" ht="12" customHeight="1">
      <c r="A59" s="1040" t="s">
        <v>85</v>
      </c>
      <c r="B59" s="1143">
        <v>142114885</v>
      </c>
      <c r="C59" s="1144"/>
      <c r="D59" s="1143">
        <v>6802156.8700000001</v>
      </c>
      <c r="E59" s="1144"/>
      <c r="F59" s="1143">
        <v>7585324</v>
      </c>
      <c r="G59" s="1144"/>
      <c r="H59" s="1143">
        <v>189633.1</v>
      </c>
      <c r="I59" s="1144"/>
      <c r="J59" s="1143">
        <v>0</v>
      </c>
      <c r="K59" s="1144"/>
      <c r="L59" s="1143">
        <v>0</v>
      </c>
      <c r="M59" s="1144"/>
      <c r="N59" s="1143">
        <v>45196884</v>
      </c>
      <c r="O59" s="1144"/>
      <c r="P59" s="1145">
        <v>350275.85</v>
      </c>
      <c r="Q59" s="1142"/>
      <c r="R59" s="1142"/>
      <c r="S59" s="1142"/>
      <c r="T59" s="1142"/>
      <c r="U59" s="1142"/>
      <c r="V59" s="1142"/>
      <c r="W59" s="1142"/>
      <c r="X59" s="1142"/>
    </row>
    <row r="60" spans="1:24" ht="12" customHeight="1">
      <c r="A60" s="1045" t="s">
        <v>87</v>
      </c>
      <c r="B60" s="1143">
        <v>70595960</v>
      </c>
      <c r="C60" s="1149"/>
      <c r="D60" s="1143">
        <v>3299365.74</v>
      </c>
      <c r="E60" s="1149"/>
      <c r="F60" s="1143">
        <v>24059040</v>
      </c>
      <c r="G60" s="1149"/>
      <c r="H60" s="1143">
        <v>962361.6</v>
      </c>
      <c r="I60" s="1149"/>
      <c r="J60" s="1143">
        <v>0</v>
      </c>
      <c r="K60" s="1152"/>
      <c r="L60" s="1143">
        <v>0</v>
      </c>
      <c r="M60" s="1152"/>
      <c r="N60" s="1143">
        <v>628791850</v>
      </c>
      <c r="O60" s="1149"/>
      <c r="P60" s="1145">
        <v>4239829.2700000005</v>
      </c>
      <c r="Q60" s="1142"/>
      <c r="R60" s="1142"/>
      <c r="S60" s="1142"/>
      <c r="T60" s="1142"/>
      <c r="U60" s="1142"/>
      <c r="V60" s="1142"/>
      <c r="W60" s="1142"/>
      <c r="X60" s="1142"/>
    </row>
    <row r="61" spans="1:24" ht="8.25" customHeight="1">
      <c r="B61" s="1040"/>
      <c r="D61" s="1040"/>
      <c r="F61" s="1040"/>
      <c r="H61" s="1040"/>
      <c r="J61" s="1040"/>
      <c r="L61" s="1040"/>
      <c r="N61" s="1040"/>
      <c r="P61" s="1040"/>
    </row>
    <row r="62" spans="1:24" ht="12" customHeight="1">
      <c r="A62" s="1040" t="s">
        <v>1191</v>
      </c>
      <c r="B62" s="1145">
        <v>267081800</v>
      </c>
      <c r="C62" s="1153"/>
      <c r="D62" s="1145">
        <v>9448876.8899999987</v>
      </c>
      <c r="E62" s="1145"/>
      <c r="F62" s="1145">
        <v>113507800</v>
      </c>
      <c r="G62" s="1145"/>
      <c r="H62" s="1145">
        <v>1430198.28</v>
      </c>
      <c r="I62" s="1145"/>
      <c r="J62" s="1145">
        <v>0</v>
      </c>
      <c r="K62" s="1154"/>
      <c r="L62" s="1145">
        <v>0</v>
      </c>
      <c r="M62" s="1154"/>
      <c r="N62" s="1145">
        <v>1134656306</v>
      </c>
      <c r="O62" s="1145"/>
      <c r="P62" s="1145">
        <v>5473829.25</v>
      </c>
      <c r="Q62" s="1142"/>
      <c r="R62" s="1142"/>
      <c r="S62" s="1142"/>
      <c r="T62" s="1142"/>
      <c r="U62" s="1142"/>
      <c r="V62" s="1142"/>
      <c r="W62" s="1142"/>
      <c r="X62" s="1142"/>
    </row>
    <row r="63" spans="1:24" ht="12" customHeight="1">
      <c r="A63" s="1040" t="s">
        <v>1192</v>
      </c>
      <c r="B63" s="1143">
        <v>1674943895</v>
      </c>
      <c r="C63" s="1149"/>
      <c r="D63" s="1143">
        <v>51693521.710000001</v>
      </c>
      <c r="E63" s="1149"/>
      <c r="F63" s="1143">
        <v>63159780</v>
      </c>
      <c r="G63" s="1149"/>
      <c r="H63" s="1143">
        <v>2254804.2000000002</v>
      </c>
      <c r="I63" s="1149"/>
      <c r="J63" s="1143">
        <v>80630850</v>
      </c>
      <c r="K63" s="1149"/>
      <c r="L63" s="1143">
        <v>1531988.52</v>
      </c>
      <c r="M63" s="1149"/>
      <c r="N63" s="1143">
        <v>618487168</v>
      </c>
      <c r="O63" s="1149"/>
      <c r="P63" s="1145">
        <v>5019647.8100000005</v>
      </c>
      <c r="Q63" s="1142"/>
      <c r="R63" s="1142"/>
      <c r="S63" s="1142"/>
      <c r="T63" s="1142"/>
      <c r="U63" s="1142"/>
      <c r="V63" s="1142"/>
      <c r="W63" s="1142"/>
      <c r="X63" s="1142"/>
    </row>
    <row r="64" spans="1:24" ht="12" customHeight="1">
      <c r="A64" s="1040" t="s">
        <v>93</v>
      </c>
      <c r="B64" s="1143">
        <v>4213909674</v>
      </c>
      <c r="C64" s="1149"/>
      <c r="D64" s="1143">
        <v>128827390</v>
      </c>
      <c r="E64" s="1149"/>
      <c r="F64" s="1143">
        <v>289496363</v>
      </c>
      <c r="G64" s="1149"/>
      <c r="H64" s="1143">
        <v>868489</v>
      </c>
      <c r="I64" s="1149"/>
      <c r="J64" s="1143">
        <v>0</v>
      </c>
      <c r="K64" s="1152"/>
      <c r="L64" s="1143">
        <v>0</v>
      </c>
      <c r="M64" s="1152"/>
      <c r="N64" s="1143">
        <v>1164433236</v>
      </c>
      <c r="O64" s="1149"/>
      <c r="P64" s="1145">
        <v>10183007</v>
      </c>
      <c r="Q64" s="1142"/>
      <c r="R64" s="1142"/>
      <c r="S64" s="1142"/>
      <c r="T64" s="1142"/>
      <c r="U64" s="1142"/>
      <c r="V64" s="1142"/>
      <c r="W64" s="1142"/>
      <c r="X64" s="1142"/>
    </row>
    <row r="65" spans="1:24" ht="12" customHeight="1">
      <c r="A65" s="1040" t="s">
        <v>95</v>
      </c>
      <c r="B65" s="1143">
        <v>447891387</v>
      </c>
      <c r="C65" s="1149"/>
      <c r="D65" s="1143">
        <v>6715835</v>
      </c>
      <c r="E65" s="1149"/>
      <c r="F65" s="1143">
        <v>356333911</v>
      </c>
      <c r="G65" s="1149"/>
      <c r="H65" s="1143">
        <v>5523176</v>
      </c>
      <c r="I65" s="1149"/>
      <c r="J65" s="1143">
        <v>0</v>
      </c>
      <c r="K65" s="1152"/>
      <c r="L65" s="1143">
        <v>0</v>
      </c>
      <c r="M65" s="1152"/>
      <c r="N65" s="1143">
        <v>189647707</v>
      </c>
      <c r="O65" s="1149"/>
      <c r="P65" s="1145">
        <v>1053514.1200000001</v>
      </c>
      <c r="Q65" s="1142"/>
      <c r="R65" s="1142"/>
      <c r="S65" s="1142"/>
      <c r="T65" s="1142"/>
      <c r="U65" s="1142"/>
      <c r="V65" s="1142"/>
      <c r="W65" s="1142"/>
      <c r="X65" s="1142"/>
    </row>
    <row r="66" spans="1:24" ht="12" customHeight="1">
      <c r="A66" s="1040" t="s">
        <v>96</v>
      </c>
      <c r="B66" s="1143">
        <v>23948468</v>
      </c>
      <c r="C66" s="1144"/>
      <c r="D66" s="1143">
        <v>584332.80000000005</v>
      </c>
      <c r="E66" s="1144"/>
      <c r="F66" s="1143">
        <v>672560</v>
      </c>
      <c r="G66" s="1144"/>
      <c r="H66" s="1143">
        <v>1197.5999999999999</v>
      </c>
      <c r="I66" s="1144"/>
      <c r="J66" s="1143">
        <v>372560</v>
      </c>
      <c r="K66" s="1144"/>
      <c r="L66" s="1143">
        <v>3725.6</v>
      </c>
      <c r="M66" s="1144"/>
      <c r="N66" s="1143">
        <v>22860543</v>
      </c>
      <c r="O66" s="1144"/>
      <c r="P66" s="1145">
        <v>102617.45</v>
      </c>
      <c r="Q66" s="1142"/>
      <c r="R66" s="1142"/>
      <c r="S66" s="1142"/>
      <c r="T66" s="1142"/>
      <c r="U66" s="1142"/>
      <c r="V66" s="1142"/>
      <c r="W66" s="1142"/>
      <c r="X66" s="1142"/>
    </row>
    <row r="67" spans="1:24" ht="8.25" customHeight="1">
      <c r="B67" s="1143"/>
      <c r="C67" s="1144"/>
      <c r="D67" s="1143"/>
      <c r="E67" s="1144"/>
      <c r="F67" s="1143"/>
      <c r="G67" s="1144"/>
      <c r="H67" s="1143"/>
      <c r="I67" s="1144"/>
      <c r="J67" s="1143"/>
      <c r="K67" s="1144"/>
      <c r="L67" s="1143"/>
      <c r="M67" s="1144"/>
      <c r="N67" s="1143"/>
      <c r="O67" s="1144"/>
      <c r="P67" s="1145"/>
      <c r="Q67" s="1142"/>
      <c r="R67" s="1142"/>
      <c r="S67" s="1142"/>
      <c r="T67" s="1142"/>
      <c r="U67" s="1142"/>
      <c r="V67" s="1142"/>
      <c r="W67" s="1142"/>
      <c r="X67" s="1142"/>
    </row>
    <row r="68" spans="1:24" ht="12" customHeight="1">
      <c r="A68" s="1040" t="s">
        <v>98</v>
      </c>
      <c r="B68" s="1143">
        <v>371684392</v>
      </c>
      <c r="C68" s="1144"/>
      <c r="D68" s="1143">
        <v>15646516.670000002</v>
      </c>
      <c r="E68" s="1144"/>
      <c r="F68" s="1143">
        <v>257406666</v>
      </c>
      <c r="G68" s="1144"/>
      <c r="H68" s="1143">
        <v>4504616.78</v>
      </c>
      <c r="I68" s="1144"/>
      <c r="J68" s="1143">
        <v>0</v>
      </c>
      <c r="K68" s="1144"/>
      <c r="L68" s="1143">
        <v>0</v>
      </c>
      <c r="M68" s="1144"/>
      <c r="N68" s="1143">
        <v>164825059</v>
      </c>
      <c r="O68" s="1144"/>
      <c r="P68" s="1145">
        <v>1425249.4</v>
      </c>
      <c r="Q68" s="1142"/>
      <c r="R68" s="1142"/>
      <c r="S68" s="1142"/>
      <c r="T68" s="1142"/>
      <c r="U68" s="1142"/>
      <c r="V68" s="1142"/>
      <c r="W68" s="1142"/>
      <c r="X68" s="1142"/>
    </row>
    <row r="69" spans="1:24" ht="12" customHeight="1">
      <c r="A69" s="1040" t="s">
        <v>100</v>
      </c>
      <c r="B69" s="1143">
        <v>887639206</v>
      </c>
      <c r="C69" s="1144"/>
      <c r="D69" s="1143">
        <v>34396220</v>
      </c>
      <c r="E69" s="1144"/>
      <c r="F69" s="1143">
        <v>151207956</v>
      </c>
      <c r="G69" s="1144"/>
      <c r="H69" s="1143">
        <v>6069230</v>
      </c>
      <c r="I69" s="1144"/>
      <c r="J69" s="1143">
        <v>0</v>
      </c>
      <c r="K69" s="1144"/>
      <c r="L69" s="1143">
        <v>0</v>
      </c>
      <c r="M69" s="1144"/>
      <c r="N69" s="1143">
        <v>262267902</v>
      </c>
      <c r="O69" s="1144"/>
      <c r="P69" s="1145">
        <v>2209163</v>
      </c>
      <c r="Q69" s="1142"/>
      <c r="R69" s="1142"/>
      <c r="S69" s="1142"/>
      <c r="T69" s="1142"/>
      <c r="U69" s="1142"/>
      <c r="V69" s="1142"/>
      <c r="W69" s="1142"/>
      <c r="X69" s="1142"/>
    </row>
    <row r="70" spans="1:24" ht="12" customHeight="1">
      <c r="A70" s="1040" t="s">
        <v>102</v>
      </c>
      <c r="B70" s="1143">
        <v>96416419</v>
      </c>
      <c r="C70" s="1144"/>
      <c r="D70" s="1143">
        <v>2949266.2600000002</v>
      </c>
      <c r="E70" s="1144"/>
      <c r="F70" s="1143">
        <v>11135805</v>
      </c>
      <c r="G70" s="1144"/>
      <c r="H70" s="1143">
        <v>122494.03</v>
      </c>
      <c r="I70" s="1144"/>
      <c r="J70" s="1143">
        <v>7072758</v>
      </c>
      <c r="K70" s="1144"/>
      <c r="L70" s="1143">
        <v>45972.959999999999</v>
      </c>
      <c r="M70" s="1144"/>
      <c r="N70" s="1143">
        <v>33431706</v>
      </c>
      <c r="O70" s="1144"/>
      <c r="P70" s="1145">
        <v>177760.48</v>
      </c>
      <c r="Q70" s="1142"/>
      <c r="R70" s="1142"/>
      <c r="S70" s="1142"/>
      <c r="T70" s="1142"/>
      <c r="U70" s="1142"/>
      <c r="V70" s="1142"/>
      <c r="W70" s="1142"/>
      <c r="X70" s="1142"/>
    </row>
    <row r="71" spans="1:24" ht="12" customHeight="1">
      <c r="A71" s="1040" t="s">
        <v>104</v>
      </c>
      <c r="B71" s="1143">
        <v>270452926</v>
      </c>
      <c r="C71" s="1149"/>
      <c r="D71" s="1143">
        <v>9208794.1099999994</v>
      </c>
      <c r="E71" s="1149"/>
      <c r="F71" s="1143">
        <v>6733900</v>
      </c>
      <c r="G71" s="1149"/>
      <c r="H71" s="1143">
        <v>168347.6</v>
      </c>
      <c r="I71" s="1149"/>
      <c r="J71" s="1143">
        <v>0</v>
      </c>
      <c r="K71" s="1152"/>
      <c r="L71" s="1143">
        <v>0</v>
      </c>
      <c r="M71" s="1152"/>
      <c r="N71" s="1143">
        <v>271163900</v>
      </c>
      <c r="O71" s="1149"/>
      <c r="P71" s="1145">
        <v>1905309.44</v>
      </c>
      <c r="Q71" s="1142"/>
      <c r="R71" s="1142"/>
      <c r="S71" s="1142"/>
      <c r="T71" s="1142"/>
      <c r="U71" s="1142"/>
      <c r="V71" s="1142"/>
      <c r="W71" s="1142"/>
      <c r="X71" s="1142"/>
    </row>
    <row r="72" spans="1:24" ht="12" customHeight="1">
      <c r="A72" s="1040" t="s">
        <v>106</v>
      </c>
      <c r="B72" s="1143">
        <v>122067966</v>
      </c>
      <c r="C72" s="1149"/>
      <c r="D72" s="1143">
        <v>4427583.09</v>
      </c>
      <c r="E72" s="1149"/>
      <c r="F72" s="1143">
        <v>20073518</v>
      </c>
      <c r="G72" s="1149"/>
      <c r="H72" s="1143">
        <v>451654.2</v>
      </c>
      <c r="I72" s="1149"/>
      <c r="J72" s="1143">
        <v>0</v>
      </c>
      <c r="K72" s="1149"/>
      <c r="L72" s="1143">
        <v>0</v>
      </c>
      <c r="M72" s="1149"/>
      <c r="N72" s="1143">
        <v>40196100</v>
      </c>
      <c r="O72" s="1149"/>
      <c r="P72" s="1145">
        <v>356259.47</v>
      </c>
      <c r="Q72" s="1142"/>
      <c r="R72" s="1142"/>
      <c r="S72" s="1142"/>
      <c r="T72" s="1142"/>
      <c r="U72" s="1142"/>
      <c r="V72" s="1142"/>
      <c r="W72" s="1142"/>
      <c r="X72" s="1142"/>
    </row>
    <row r="73" spans="1:24" ht="8.25" customHeight="1">
      <c r="B73" s="1143"/>
      <c r="C73" s="1146"/>
      <c r="D73" s="1143"/>
      <c r="E73" s="1146"/>
      <c r="F73" s="1143"/>
      <c r="G73" s="1146"/>
      <c r="H73" s="1143"/>
      <c r="I73" s="1146"/>
      <c r="J73" s="1143"/>
      <c r="K73" s="1146"/>
      <c r="L73" s="1143"/>
      <c r="M73" s="1146"/>
      <c r="N73" s="1143"/>
      <c r="O73" s="1146"/>
      <c r="P73" s="1145"/>
      <c r="Q73" s="1142"/>
      <c r="R73" s="1142"/>
      <c r="S73" s="1142"/>
      <c r="T73" s="1142"/>
      <c r="U73" s="1142"/>
      <c r="V73" s="1142"/>
      <c r="W73" s="1142"/>
      <c r="X73" s="1142"/>
    </row>
    <row r="74" spans="1:24" ht="12" customHeight="1">
      <c r="A74" s="1040" t="s">
        <v>108</v>
      </c>
      <c r="B74" s="1143">
        <v>125847677</v>
      </c>
      <c r="C74" s="1149"/>
      <c r="D74" s="1143">
        <v>2375611.7000000002</v>
      </c>
      <c r="E74" s="1149"/>
      <c r="F74" s="1143">
        <v>448850</v>
      </c>
      <c r="G74" s="1149"/>
      <c r="H74" s="1143">
        <v>6822.52</v>
      </c>
      <c r="I74" s="1149"/>
      <c r="J74" s="1143">
        <v>11394021</v>
      </c>
      <c r="K74" s="1149"/>
      <c r="L74" s="1143">
        <v>113940.21</v>
      </c>
      <c r="M74" s="1149"/>
      <c r="N74" s="1143">
        <v>63956272</v>
      </c>
      <c r="O74" s="1149"/>
      <c r="P74" s="1145">
        <v>378249.85000000003</v>
      </c>
      <c r="Q74" s="1142"/>
      <c r="R74" s="1142"/>
      <c r="S74" s="1142"/>
      <c r="T74" s="1142"/>
      <c r="U74" s="1142"/>
      <c r="V74" s="1142"/>
      <c r="W74" s="1142"/>
      <c r="X74" s="1142"/>
    </row>
    <row r="75" spans="1:24">
      <c r="A75" s="1040" t="s">
        <v>110</v>
      </c>
      <c r="B75" s="1143">
        <v>169223843</v>
      </c>
      <c r="C75" s="1149"/>
      <c r="D75" s="1143">
        <v>3139861.36</v>
      </c>
      <c r="E75" s="1149"/>
      <c r="F75" s="1143">
        <v>35184102</v>
      </c>
      <c r="G75" s="1149"/>
      <c r="H75" s="1143">
        <v>703682.04</v>
      </c>
      <c r="I75" s="1152"/>
      <c r="J75" s="1143">
        <v>4882682</v>
      </c>
      <c r="K75" s="1149"/>
      <c r="L75" s="1143">
        <v>68845.820000000007</v>
      </c>
      <c r="M75" s="1149"/>
      <c r="N75" s="1143">
        <v>85107847</v>
      </c>
      <c r="O75" s="1149"/>
      <c r="P75" s="1145">
        <v>530213.39999999991</v>
      </c>
      <c r="Q75" s="1142"/>
      <c r="R75" s="1142"/>
      <c r="S75" s="1142"/>
      <c r="T75" s="1142"/>
      <c r="U75" s="1142"/>
      <c r="V75" s="1142"/>
      <c r="W75" s="1142"/>
      <c r="X75" s="1142"/>
    </row>
    <row r="76" spans="1:24" ht="12" customHeight="1">
      <c r="A76" s="1040" t="s">
        <v>112</v>
      </c>
      <c r="B76" s="1143">
        <v>10059523753</v>
      </c>
      <c r="C76" s="1149">
        <v>0</v>
      </c>
      <c r="D76" s="1143">
        <v>407007841.74380004</v>
      </c>
      <c r="E76" s="1149"/>
      <c r="F76" s="1143">
        <v>132969381</v>
      </c>
      <c r="G76" s="1149">
        <v>0</v>
      </c>
      <c r="H76" s="1143">
        <v>4262205.04</v>
      </c>
      <c r="I76" s="1149"/>
      <c r="J76" s="1143">
        <v>0</v>
      </c>
      <c r="K76" s="1152"/>
      <c r="L76" s="1143">
        <v>0</v>
      </c>
      <c r="M76" s="1152"/>
      <c r="N76" s="1143">
        <v>2760855567</v>
      </c>
      <c r="O76" s="1149"/>
      <c r="P76" s="1145">
        <v>30000959.64215</v>
      </c>
      <c r="Q76" s="1142"/>
      <c r="R76" s="1142"/>
      <c r="S76" s="1142"/>
      <c r="T76" s="1142"/>
      <c r="U76" s="1142"/>
      <c r="V76" s="1142"/>
      <c r="W76" s="1142"/>
      <c r="X76" s="1142"/>
    </row>
    <row r="77" spans="1:24" ht="12" customHeight="1">
      <c r="A77" s="1040" t="s">
        <v>114</v>
      </c>
      <c r="B77" s="1143">
        <v>440078075</v>
      </c>
      <c r="C77" s="1149"/>
      <c r="D77" s="1143">
        <v>9909958.9100000001</v>
      </c>
      <c r="E77" s="1149"/>
      <c r="F77" s="1143">
        <v>16435030</v>
      </c>
      <c r="G77" s="1149"/>
      <c r="H77" s="1143">
        <v>312265.58</v>
      </c>
      <c r="I77" s="1149"/>
      <c r="J77" s="1143">
        <v>75266200</v>
      </c>
      <c r="K77" s="1149"/>
      <c r="L77" s="1143">
        <v>489230.51</v>
      </c>
      <c r="M77" s="1149"/>
      <c r="N77" s="1143">
        <v>2341235270</v>
      </c>
      <c r="O77" s="1149"/>
      <c r="P77" s="1145">
        <v>16865423.920000002</v>
      </c>
      <c r="Q77" s="1142"/>
      <c r="R77" s="1142"/>
      <c r="S77" s="1142"/>
      <c r="T77" s="1142"/>
      <c r="U77" s="1142"/>
      <c r="V77" s="1142"/>
      <c r="W77" s="1142"/>
      <c r="X77" s="1142"/>
    </row>
    <row r="78" spans="1:24" ht="12" customHeight="1">
      <c r="A78" s="1040" t="s">
        <v>116</v>
      </c>
      <c r="B78" s="1143">
        <v>95634394</v>
      </c>
      <c r="C78" s="1149"/>
      <c r="D78" s="1143">
        <v>3245930.7905999995</v>
      </c>
      <c r="E78" s="1149"/>
      <c r="F78" s="1143">
        <v>18608383</v>
      </c>
      <c r="G78" s="1149"/>
      <c r="H78" s="1143">
        <v>334950.89399999997</v>
      </c>
      <c r="I78" s="1149"/>
      <c r="J78" s="1143">
        <v>7349197</v>
      </c>
      <c r="K78" s="1149"/>
      <c r="L78" s="1143">
        <v>88190.364000000001</v>
      </c>
      <c r="M78" s="1149"/>
      <c r="N78" s="1143">
        <v>76190981</v>
      </c>
      <c r="O78" s="1149"/>
      <c r="P78" s="1145">
        <v>289525.72779999999</v>
      </c>
      <c r="Q78" s="1142"/>
      <c r="R78" s="1142"/>
      <c r="S78" s="1142"/>
      <c r="T78" s="1142"/>
      <c r="U78" s="1142"/>
      <c r="V78" s="1142"/>
      <c r="W78" s="1142"/>
      <c r="X78" s="1142"/>
    </row>
    <row r="79" spans="1:24" ht="8.25" customHeight="1">
      <c r="B79" s="1143"/>
      <c r="C79" s="1149"/>
      <c r="D79" s="1143"/>
      <c r="E79" s="1149"/>
      <c r="F79" s="1143"/>
      <c r="G79" s="1149"/>
      <c r="H79" s="1143"/>
      <c r="I79" s="1149"/>
      <c r="J79" s="1143"/>
      <c r="K79" s="1149"/>
      <c r="L79" s="1143"/>
      <c r="M79" s="1149"/>
      <c r="N79" s="1143"/>
      <c r="O79" s="1149"/>
      <c r="P79" s="1145"/>
      <c r="Q79" s="1142"/>
      <c r="R79" s="1142"/>
      <c r="S79" s="1142"/>
      <c r="T79" s="1142"/>
      <c r="U79" s="1142"/>
      <c r="V79" s="1142"/>
      <c r="W79" s="1142"/>
      <c r="X79" s="1142"/>
    </row>
    <row r="80" spans="1:24" ht="12" customHeight="1">
      <c r="A80" s="1040" t="s">
        <v>118</v>
      </c>
      <c r="B80" s="1143">
        <v>132804120</v>
      </c>
      <c r="C80" s="1149"/>
      <c r="D80" s="1143">
        <v>4661710.3995999992</v>
      </c>
      <c r="E80" s="1149"/>
      <c r="F80" s="1143">
        <v>4738091</v>
      </c>
      <c r="G80" s="1149"/>
      <c r="H80" s="1143">
        <v>79126.119699999996</v>
      </c>
      <c r="I80" s="1149"/>
      <c r="J80" s="1143">
        <v>25940260</v>
      </c>
      <c r="K80" s="1149"/>
      <c r="L80" s="1143">
        <v>223086.236</v>
      </c>
      <c r="M80" s="1149"/>
      <c r="N80" s="1143">
        <v>47196944</v>
      </c>
      <c r="O80" s="1149"/>
      <c r="P80" s="1145">
        <v>320939.21920000005</v>
      </c>
      <c r="Q80" s="1142"/>
      <c r="R80" s="1142"/>
      <c r="S80" s="1142"/>
      <c r="T80" s="1142"/>
      <c r="U80" s="1142"/>
      <c r="V80" s="1142"/>
      <c r="W80" s="1142"/>
      <c r="X80" s="1142"/>
    </row>
    <row r="81" spans="1:24" ht="12" customHeight="1">
      <c r="A81" s="1040" t="s">
        <v>120</v>
      </c>
      <c r="B81" s="1147">
        <v>102423631</v>
      </c>
      <c r="C81" s="1144"/>
      <c r="D81" s="1147">
        <v>3127605.82</v>
      </c>
      <c r="E81" s="1144"/>
      <c r="F81" s="1147">
        <v>0</v>
      </c>
      <c r="G81" s="1144"/>
      <c r="H81" s="1147">
        <v>0</v>
      </c>
      <c r="I81" s="1144"/>
      <c r="J81" s="1147">
        <v>0</v>
      </c>
      <c r="K81" s="1144"/>
      <c r="L81" s="1147">
        <v>0</v>
      </c>
      <c r="M81" s="1144"/>
      <c r="N81" s="1147">
        <v>24266079</v>
      </c>
      <c r="O81" s="1144"/>
      <c r="P81" s="1147">
        <v>139529.97</v>
      </c>
      <c r="Q81" s="1142"/>
      <c r="R81" s="1142"/>
      <c r="S81" s="1142"/>
      <c r="T81" s="1142"/>
      <c r="U81" s="1142"/>
      <c r="V81" s="1142"/>
      <c r="W81" s="1142"/>
      <c r="X81" s="1142"/>
    </row>
    <row r="82" spans="1:24" ht="12" customHeight="1">
      <c r="A82" s="1040" t="s">
        <v>122</v>
      </c>
      <c r="B82" s="1143">
        <v>1497897134</v>
      </c>
      <c r="C82" s="1149"/>
      <c r="D82" s="1143">
        <v>49801696.839999996</v>
      </c>
      <c r="E82" s="1149"/>
      <c r="F82" s="1143">
        <v>111271749</v>
      </c>
      <c r="G82" s="1149"/>
      <c r="H82" s="1143">
        <v>734395.8600000001</v>
      </c>
      <c r="I82" s="1149"/>
      <c r="J82" s="1143">
        <v>72978518</v>
      </c>
      <c r="K82" s="1149"/>
      <c r="L82" s="1143">
        <v>525446.84</v>
      </c>
      <c r="M82" s="1149"/>
      <c r="N82" s="1143">
        <v>341051293</v>
      </c>
      <c r="O82" s="1149"/>
      <c r="P82" s="1145">
        <v>1439304</v>
      </c>
      <c r="Q82" s="1142"/>
      <c r="R82" s="1142"/>
      <c r="S82" s="1142"/>
      <c r="T82" s="1142"/>
      <c r="U82" s="1142"/>
      <c r="V82" s="1142"/>
      <c r="W82" s="1142"/>
      <c r="X82" s="1142"/>
    </row>
    <row r="83" spans="1:24" ht="12" customHeight="1">
      <c r="A83" s="1040" t="s">
        <v>124</v>
      </c>
      <c r="B83" s="1143">
        <v>411111355</v>
      </c>
      <c r="C83" s="1149"/>
      <c r="D83" s="1143">
        <v>4842671.5603999989</v>
      </c>
      <c r="E83" s="1149"/>
      <c r="F83" s="1143">
        <v>0</v>
      </c>
      <c r="G83" s="1149"/>
      <c r="H83" s="1143">
        <v>0</v>
      </c>
      <c r="I83" s="1149"/>
      <c r="J83" s="1143">
        <v>0</v>
      </c>
      <c r="K83" s="1149"/>
      <c r="L83" s="1143">
        <v>0</v>
      </c>
      <c r="M83" s="1149"/>
      <c r="N83" s="1143">
        <v>54506634</v>
      </c>
      <c r="O83" s="1149"/>
      <c r="P83" s="1145">
        <v>333515.74739999993</v>
      </c>
      <c r="Q83" s="1142"/>
      <c r="R83" s="1142"/>
      <c r="S83" s="1142"/>
      <c r="T83" s="1142"/>
      <c r="U83" s="1142"/>
      <c r="V83" s="1142"/>
      <c r="W83" s="1142"/>
      <c r="X83" s="1142"/>
    </row>
    <row r="84" spans="1:24" ht="12" customHeight="1">
      <c r="A84" s="1040" t="s">
        <v>126</v>
      </c>
      <c r="B84" s="1143">
        <v>783624291</v>
      </c>
      <c r="C84" s="1144"/>
      <c r="D84" s="1143">
        <v>19558839.57</v>
      </c>
      <c r="E84" s="1144"/>
      <c r="F84" s="1143">
        <v>157427985</v>
      </c>
      <c r="G84" s="1144"/>
      <c r="H84" s="1143">
        <v>2865189.36</v>
      </c>
      <c r="I84" s="1144"/>
      <c r="J84" s="1143">
        <v>46298438</v>
      </c>
      <c r="K84" s="1144"/>
      <c r="L84" s="1143">
        <v>1412102.7</v>
      </c>
      <c r="M84" s="1144"/>
      <c r="N84" s="1143">
        <v>266948238</v>
      </c>
      <c r="O84" s="1144"/>
      <c r="P84" s="1145">
        <v>2380415.34</v>
      </c>
      <c r="Q84" s="1142"/>
      <c r="R84" s="1142"/>
      <c r="S84" s="1142"/>
      <c r="T84" s="1142"/>
      <c r="U84" s="1142"/>
      <c r="V84" s="1142"/>
      <c r="W84" s="1142"/>
      <c r="X84" s="1142"/>
    </row>
    <row r="85" spans="1:24" ht="15">
      <c r="A85" s="1129" t="s">
        <v>1137</v>
      </c>
      <c r="B85" s="1130"/>
      <c r="C85" s="1085"/>
      <c r="D85" s="1130"/>
      <c r="E85" s="1085"/>
      <c r="F85" s="1130"/>
      <c r="G85" s="1085"/>
      <c r="H85" s="1130"/>
      <c r="I85" s="1085"/>
      <c r="J85" s="1130"/>
      <c r="K85" s="1085"/>
      <c r="L85" s="1130"/>
      <c r="M85" s="1085"/>
      <c r="N85" s="1130"/>
      <c r="O85" s="1085"/>
      <c r="P85" s="1130"/>
      <c r="Q85" s="1100"/>
      <c r="R85" s="1100"/>
      <c r="S85" s="1100"/>
      <c r="T85" s="1100"/>
      <c r="U85" s="1100"/>
      <c r="V85" s="1100"/>
      <c r="W85" s="1100"/>
      <c r="X85" s="1100"/>
    </row>
    <row r="86" spans="1:24" ht="12.75">
      <c r="A86" s="1131" t="s">
        <v>1130</v>
      </c>
      <c r="B86" s="1132"/>
      <c r="C86" s="1132"/>
      <c r="D86" s="1132"/>
      <c r="E86" s="1132"/>
      <c r="F86" s="1132"/>
      <c r="G86" s="1132"/>
      <c r="H86" s="1132"/>
      <c r="I86" s="1132"/>
      <c r="J86" s="1132"/>
      <c r="K86" s="1132"/>
      <c r="L86" s="1132"/>
      <c r="M86" s="1132"/>
      <c r="N86" s="1132"/>
      <c r="O86" s="1132"/>
      <c r="P86" s="1132"/>
      <c r="Q86" s="1133"/>
      <c r="R86" s="1133"/>
      <c r="S86" s="1133"/>
      <c r="T86" s="1133"/>
      <c r="U86" s="1133"/>
      <c r="V86" s="1133"/>
      <c r="W86" s="1133"/>
      <c r="X86" s="1133"/>
    </row>
    <row r="87" spans="1:24" ht="12.75">
      <c r="A87" s="1250" t="str">
        <f>A45</f>
        <v>Assessed Values and Levies by Locality - Tax Year 2018</v>
      </c>
      <c r="B87" s="1249"/>
      <c r="C87" s="1249"/>
      <c r="D87" s="1249"/>
      <c r="E87" s="1249"/>
      <c r="F87" s="1249"/>
      <c r="G87" s="1249"/>
      <c r="H87" s="1249"/>
      <c r="I87" s="1249"/>
      <c r="J87" s="1249"/>
      <c r="K87" s="1249"/>
      <c r="L87" s="1249"/>
      <c r="M87" s="1249"/>
      <c r="N87" s="1249"/>
      <c r="O87" s="1249"/>
      <c r="P87" s="1249"/>
      <c r="Q87" s="1134"/>
      <c r="R87" s="1134"/>
      <c r="S87" s="1134"/>
      <c r="T87" s="1134"/>
      <c r="U87" s="1134"/>
      <c r="V87" s="1134"/>
      <c r="W87" s="1134"/>
      <c r="X87" s="1134"/>
    </row>
    <row r="88" spans="1:24" ht="11.25" customHeight="1" thickBot="1">
      <c r="A88" s="1088"/>
      <c r="B88" s="1088"/>
      <c r="C88" s="1088"/>
      <c r="D88" s="1088"/>
      <c r="E88" s="1088"/>
      <c r="F88" s="1088"/>
      <c r="G88" s="1088"/>
      <c r="H88" s="1088"/>
      <c r="I88" s="1088"/>
      <c r="J88" s="1088"/>
      <c r="K88" s="1088"/>
      <c r="L88" s="1088"/>
      <c r="M88" s="1088"/>
      <c r="N88" s="1088"/>
      <c r="O88" s="1088"/>
      <c r="P88" s="1088"/>
      <c r="Q88" s="1134"/>
      <c r="R88" s="1134"/>
      <c r="S88" s="1134"/>
      <c r="T88" s="1134"/>
      <c r="U88" s="1134"/>
      <c r="V88" s="1134"/>
      <c r="W88" s="1134"/>
      <c r="X88" s="1134"/>
    </row>
    <row r="89" spans="1:24" ht="14.25" customHeight="1">
      <c r="A89" s="1085"/>
      <c r="B89" s="1416" t="s">
        <v>1131</v>
      </c>
      <c r="C89" s="1416"/>
      <c r="D89" s="1416"/>
      <c r="E89" s="1085"/>
      <c r="F89" s="1416" t="s">
        <v>1132</v>
      </c>
      <c r="G89" s="1416"/>
      <c r="H89" s="1416"/>
      <c r="I89" s="1085"/>
      <c r="J89" s="1416" t="s">
        <v>1133</v>
      </c>
      <c r="K89" s="1416"/>
      <c r="L89" s="1416"/>
      <c r="M89" s="1085"/>
      <c r="N89" s="1416" t="s">
        <v>1134</v>
      </c>
      <c r="O89" s="1416"/>
      <c r="P89" s="1416"/>
      <c r="Q89" s="1135"/>
      <c r="R89" s="1135"/>
      <c r="S89" s="1135"/>
      <c r="T89" s="1135"/>
      <c r="U89" s="1135"/>
      <c r="V89" s="1135"/>
      <c r="W89" s="1135"/>
      <c r="X89" s="1135"/>
    </row>
    <row r="90" spans="1:24" ht="12" customHeight="1">
      <c r="A90" s="1136" t="s">
        <v>23</v>
      </c>
      <c r="B90" s="1137" t="s">
        <v>1135</v>
      </c>
      <c r="C90" s="1106"/>
      <c r="D90" s="1137" t="s">
        <v>1136</v>
      </c>
      <c r="E90" s="1106"/>
      <c r="F90" s="1137" t="s">
        <v>1135</v>
      </c>
      <c r="G90" s="1106"/>
      <c r="H90" s="1137" t="s">
        <v>1136</v>
      </c>
      <c r="I90" s="1106"/>
      <c r="J90" s="1137" t="s">
        <v>1135</v>
      </c>
      <c r="K90" s="1106"/>
      <c r="L90" s="1137" t="s">
        <v>1136</v>
      </c>
      <c r="M90" s="1106"/>
      <c r="N90" s="1137" t="s">
        <v>1135</v>
      </c>
      <c r="O90" s="1106"/>
      <c r="P90" s="1137" t="s">
        <v>1136</v>
      </c>
      <c r="Q90" s="1138"/>
      <c r="R90" s="1138"/>
      <c r="S90" s="1138"/>
      <c r="T90" s="1138"/>
      <c r="U90" s="1138"/>
      <c r="V90" s="1138"/>
      <c r="W90" s="1138"/>
      <c r="X90" s="1138"/>
    </row>
    <row r="91" spans="1:24" ht="8.25" customHeight="1">
      <c r="B91" s="1143"/>
      <c r="C91" s="1146"/>
      <c r="D91" s="1143"/>
      <c r="E91" s="1146"/>
      <c r="F91" s="1143"/>
      <c r="G91" s="1146"/>
      <c r="H91" s="1143"/>
      <c r="I91" s="1146"/>
      <c r="J91" s="1143"/>
      <c r="K91" s="1146"/>
      <c r="L91" s="1143"/>
      <c r="M91" s="1146"/>
      <c r="N91" s="1143"/>
      <c r="O91" s="1146"/>
      <c r="P91" s="1145"/>
      <c r="Q91" s="1142"/>
      <c r="R91" s="1142"/>
      <c r="S91" s="1142"/>
      <c r="T91" s="1142"/>
      <c r="U91" s="1142"/>
      <c r="V91" s="1142"/>
      <c r="W91" s="1142"/>
      <c r="X91" s="1142"/>
    </row>
    <row r="92" spans="1:24" ht="12" customHeight="1">
      <c r="A92" s="1040" t="s">
        <v>128</v>
      </c>
      <c r="B92" s="1139">
        <v>164732708</v>
      </c>
      <c r="C92" s="1140"/>
      <c r="D92" s="1139">
        <v>5556335.6919000009</v>
      </c>
      <c r="E92" s="1140"/>
      <c r="F92" s="1139">
        <v>4649917</v>
      </c>
      <c r="G92" s="1140"/>
      <c r="H92" s="1139">
        <v>58123.962500000001</v>
      </c>
      <c r="I92" s="1140"/>
      <c r="J92" s="1139">
        <v>0</v>
      </c>
      <c r="K92" s="1140"/>
      <c r="L92" s="1139">
        <v>0</v>
      </c>
      <c r="M92" s="1140"/>
      <c r="N92" s="1139">
        <v>122074091</v>
      </c>
      <c r="O92" s="1140"/>
      <c r="P92" s="1141">
        <v>925394.17859999998</v>
      </c>
      <c r="Q92" s="1142"/>
      <c r="R92" s="1142"/>
      <c r="S92" s="1142"/>
      <c r="T92" s="1142"/>
      <c r="U92" s="1142"/>
      <c r="V92" s="1142"/>
      <c r="W92" s="1142"/>
      <c r="X92" s="1142"/>
    </row>
    <row r="93" spans="1:24" ht="12" customHeight="1">
      <c r="A93" s="1040" t="s">
        <v>130</v>
      </c>
      <c r="B93" s="1144">
        <v>238484880</v>
      </c>
      <c r="C93" s="1144"/>
      <c r="D93" s="1144">
        <v>8753514</v>
      </c>
      <c r="E93" s="1144"/>
      <c r="F93" s="1144">
        <v>10654824</v>
      </c>
      <c r="G93" s="1144"/>
      <c r="H93" s="1144">
        <v>159822.51</v>
      </c>
      <c r="I93" s="1144"/>
      <c r="J93" s="1144">
        <v>0</v>
      </c>
      <c r="K93" s="1144"/>
      <c r="L93" s="1144">
        <v>0</v>
      </c>
      <c r="M93" s="1144"/>
      <c r="N93" s="1144">
        <v>144509764</v>
      </c>
      <c r="O93" s="1144"/>
      <c r="P93" s="1144">
        <v>1199654.1299999999</v>
      </c>
      <c r="Q93" s="1142"/>
      <c r="R93" s="1142"/>
      <c r="S93" s="1142"/>
      <c r="T93" s="1142"/>
      <c r="U93" s="1142"/>
      <c r="V93" s="1142"/>
      <c r="W93" s="1142"/>
      <c r="X93" s="1142"/>
    </row>
    <row r="94" spans="1:24" ht="12" customHeight="1">
      <c r="A94" s="1040" t="s">
        <v>132</v>
      </c>
      <c r="B94" s="1144">
        <v>133880400</v>
      </c>
      <c r="C94" s="1149"/>
      <c r="D94" s="1144">
        <v>4817110.1399999997</v>
      </c>
      <c r="E94" s="1149"/>
      <c r="F94" s="1144">
        <v>14431000</v>
      </c>
      <c r="G94" s="1149"/>
      <c r="H94" s="1144">
        <v>224595.18000000002</v>
      </c>
      <c r="I94" s="1149"/>
      <c r="J94" s="1144">
        <v>0</v>
      </c>
      <c r="K94" s="1149"/>
      <c r="L94" s="1144">
        <v>0</v>
      </c>
      <c r="M94" s="1149"/>
      <c r="N94" s="1144">
        <v>58245081</v>
      </c>
      <c r="O94" s="1149"/>
      <c r="P94" s="1144">
        <v>483434.17</v>
      </c>
      <c r="Q94" s="1142"/>
      <c r="R94" s="1142"/>
      <c r="S94" s="1142"/>
      <c r="T94" s="1142"/>
      <c r="U94" s="1142"/>
      <c r="V94" s="1142"/>
      <c r="W94" s="1142"/>
      <c r="X94" s="1142"/>
    </row>
    <row r="95" spans="1:24" ht="12" customHeight="1">
      <c r="A95" s="1040" t="s">
        <v>134</v>
      </c>
      <c r="B95" s="1144">
        <v>119888521</v>
      </c>
      <c r="C95" s="1149"/>
      <c r="D95" s="1144">
        <v>4148398</v>
      </c>
      <c r="E95" s="1149"/>
      <c r="F95" s="1144">
        <v>6792540</v>
      </c>
      <c r="G95" s="1149"/>
      <c r="H95" s="1144">
        <v>244531</v>
      </c>
      <c r="I95" s="1149"/>
      <c r="J95" s="1144">
        <v>4888150</v>
      </c>
      <c r="K95" s="1149"/>
      <c r="L95" s="1144">
        <v>48881</v>
      </c>
      <c r="M95" s="1149"/>
      <c r="N95" s="1144">
        <v>54583803</v>
      </c>
      <c r="O95" s="1149"/>
      <c r="P95" s="1144">
        <v>305669.3</v>
      </c>
      <c r="Q95" s="1142"/>
      <c r="R95" s="1142"/>
      <c r="S95" s="1142"/>
      <c r="T95" s="1142"/>
      <c r="U95" s="1142"/>
      <c r="V95" s="1142"/>
      <c r="W95" s="1142"/>
      <c r="X95" s="1142"/>
    </row>
    <row r="96" spans="1:24" ht="12" customHeight="1">
      <c r="A96" s="1040" t="s">
        <v>136</v>
      </c>
      <c r="B96" s="1144">
        <v>93853335</v>
      </c>
      <c r="C96" s="1149"/>
      <c r="D96" s="1144">
        <v>3378071.67</v>
      </c>
      <c r="E96" s="1149"/>
      <c r="F96" s="1144">
        <v>7544985</v>
      </c>
      <c r="G96" s="1149"/>
      <c r="H96" s="1144">
        <v>101857.3</v>
      </c>
      <c r="I96" s="1149"/>
      <c r="J96" s="1144">
        <v>0</v>
      </c>
      <c r="K96" s="1152"/>
      <c r="L96" s="1144">
        <v>0</v>
      </c>
      <c r="M96" s="1152"/>
      <c r="N96" s="1144">
        <v>118047593</v>
      </c>
      <c r="O96" s="1149"/>
      <c r="P96" s="1144">
        <v>586030.74</v>
      </c>
      <c r="Q96" s="1142"/>
      <c r="R96" s="1142"/>
      <c r="S96" s="1142"/>
      <c r="T96" s="1142"/>
      <c r="U96" s="1142"/>
      <c r="V96" s="1142"/>
      <c r="W96" s="1142"/>
      <c r="X96" s="1142"/>
    </row>
    <row r="97" spans="1:24" ht="8.25" customHeight="1">
      <c r="B97" s="1144"/>
      <c r="C97" s="1149"/>
      <c r="D97" s="1144"/>
      <c r="E97" s="1149"/>
      <c r="F97" s="1144"/>
      <c r="G97" s="1149"/>
      <c r="H97" s="1144"/>
      <c r="I97" s="1149"/>
      <c r="J97" s="1144"/>
      <c r="K97" s="1152"/>
      <c r="L97" s="1144"/>
      <c r="M97" s="1152"/>
      <c r="N97" s="1144"/>
      <c r="O97" s="1149"/>
      <c r="P97" s="1144"/>
      <c r="Q97" s="1155"/>
      <c r="R97" s="1155"/>
      <c r="S97" s="1155"/>
      <c r="T97" s="1155"/>
      <c r="U97" s="1155"/>
      <c r="V97" s="1155"/>
      <c r="W97" s="1155"/>
      <c r="X97" s="1155"/>
    </row>
    <row r="98" spans="1:24" ht="12" customHeight="1">
      <c r="A98" s="1040" t="s">
        <v>138</v>
      </c>
      <c r="B98" s="1144">
        <v>357211855</v>
      </c>
      <c r="C98" s="1149"/>
      <c r="D98" s="1144">
        <v>12358091.82</v>
      </c>
      <c r="E98" s="1149"/>
      <c r="F98" s="1144">
        <v>46296688</v>
      </c>
      <c r="G98" s="1149"/>
      <c r="H98" s="1144">
        <v>847674.06</v>
      </c>
      <c r="I98" s="1149"/>
      <c r="J98" s="1144">
        <v>51476767</v>
      </c>
      <c r="K98" s="1149"/>
      <c r="L98" s="1144">
        <v>205907.09</v>
      </c>
      <c r="M98" s="1149"/>
      <c r="N98" s="1144">
        <v>184723496</v>
      </c>
      <c r="O98" s="1149"/>
      <c r="P98" s="1144">
        <v>1488304.3699999999</v>
      </c>
      <c r="Q98" s="1142"/>
      <c r="R98" s="1142"/>
      <c r="S98" s="1142"/>
      <c r="T98" s="1142"/>
      <c r="U98" s="1142"/>
      <c r="V98" s="1142"/>
      <c r="W98" s="1142"/>
      <c r="X98" s="1142"/>
    </row>
    <row r="99" spans="1:24" ht="12" customHeight="1">
      <c r="A99" s="1040" t="s">
        <v>140</v>
      </c>
      <c r="B99" s="1144">
        <v>228845070</v>
      </c>
      <c r="C99" s="1149"/>
      <c r="D99" s="1144">
        <v>8580865.3600000013</v>
      </c>
      <c r="E99" s="1149"/>
      <c r="F99" s="1144">
        <v>23814550</v>
      </c>
      <c r="G99" s="1149"/>
      <c r="H99" s="1144">
        <v>476291</v>
      </c>
      <c r="I99" s="1149"/>
      <c r="J99" s="1144">
        <v>0</v>
      </c>
      <c r="K99" s="1152"/>
      <c r="L99" s="1144">
        <v>0</v>
      </c>
      <c r="M99" s="1152"/>
      <c r="N99" s="1144">
        <v>83395341</v>
      </c>
      <c r="O99" s="1149"/>
      <c r="P99" s="1144">
        <v>607701.41</v>
      </c>
      <c r="Q99" s="1142"/>
      <c r="R99" s="1142"/>
      <c r="S99" s="1142"/>
      <c r="T99" s="1142"/>
      <c r="U99" s="1142"/>
      <c r="V99" s="1142"/>
      <c r="W99" s="1142"/>
      <c r="X99" s="1142"/>
    </row>
    <row r="100" spans="1:24" ht="12" customHeight="1">
      <c r="A100" s="1040" t="s">
        <v>141</v>
      </c>
      <c r="B100" s="1144">
        <v>180371173</v>
      </c>
      <c r="C100" s="1149"/>
      <c r="D100" s="1144">
        <v>2906534.46</v>
      </c>
      <c r="E100" s="1149"/>
      <c r="F100" s="1144">
        <v>40999490</v>
      </c>
      <c r="G100" s="1149"/>
      <c r="H100" s="1144">
        <v>701091.26</v>
      </c>
      <c r="I100" s="1149"/>
      <c r="J100" s="1143">
        <v>0</v>
      </c>
      <c r="K100" s="1152"/>
      <c r="L100" s="1144">
        <v>0</v>
      </c>
      <c r="M100" s="1152"/>
      <c r="N100" s="1144">
        <v>61334116</v>
      </c>
      <c r="O100" s="1149"/>
      <c r="P100" s="1144">
        <v>350290.89999999997</v>
      </c>
      <c r="Q100" s="1142"/>
      <c r="R100" s="1142"/>
      <c r="S100" s="1142"/>
      <c r="T100" s="1142"/>
      <c r="U100" s="1142"/>
      <c r="V100" s="1142"/>
      <c r="W100" s="1142"/>
      <c r="X100" s="1142"/>
    </row>
    <row r="101" spans="1:24" ht="12" customHeight="1">
      <c r="A101" s="1040" t="s">
        <v>143</v>
      </c>
      <c r="B101" s="1144">
        <v>183710748</v>
      </c>
      <c r="C101" s="1149"/>
      <c r="D101" s="1144">
        <v>12961318.9</v>
      </c>
      <c r="E101" s="1149"/>
      <c r="F101" s="1144">
        <v>42470060</v>
      </c>
      <c r="G101" s="1149"/>
      <c r="H101" s="1144">
        <v>1911152.7</v>
      </c>
      <c r="I101" s="1149"/>
      <c r="J101" s="1144">
        <v>16029350</v>
      </c>
      <c r="K101" s="1149"/>
      <c r="L101" s="1144">
        <v>440807.83</v>
      </c>
      <c r="M101" s="1149"/>
      <c r="N101" s="1144">
        <v>463692825</v>
      </c>
      <c r="O101" s="1149"/>
      <c r="P101" s="1144">
        <v>2975926.6799999997</v>
      </c>
      <c r="Q101" s="1142"/>
      <c r="R101" s="1142"/>
      <c r="S101" s="1142"/>
      <c r="T101" s="1142"/>
      <c r="U101" s="1142"/>
      <c r="V101" s="1142"/>
      <c r="W101" s="1142"/>
      <c r="X101" s="1142"/>
    </row>
    <row r="102" spans="1:24" ht="12" customHeight="1">
      <c r="A102" s="1040" t="s">
        <v>145</v>
      </c>
      <c r="B102" s="1144">
        <v>393498252</v>
      </c>
      <c r="C102" s="1149"/>
      <c r="D102" s="1144">
        <v>14143279.526400002</v>
      </c>
      <c r="E102" s="1149"/>
      <c r="F102" s="1144">
        <v>29627275</v>
      </c>
      <c r="G102" s="1149"/>
      <c r="H102" s="1144">
        <v>1066581.8999999999</v>
      </c>
      <c r="I102" s="1149"/>
      <c r="J102" s="1144">
        <v>0</v>
      </c>
      <c r="K102" s="1149"/>
      <c r="L102" s="1144">
        <v>0</v>
      </c>
      <c r="M102" s="1149"/>
      <c r="N102" s="1144">
        <v>108294141</v>
      </c>
      <c r="O102" s="1149"/>
      <c r="P102" s="1144">
        <v>954143.13520000002</v>
      </c>
      <c r="Q102" s="1142"/>
      <c r="R102" s="1142"/>
      <c r="S102" s="1142"/>
      <c r="T102" s="1142"/>
      <c r="U102" s="1142"/>
      <c r="V102" s="1142"/>
      <c r="W102" s="1142"/>
      <c r="X102" s="1142"/>
    </row>
    <row r="103" spans="1:24" ht="8.25" customHeight="1">
      <c r="B103" s="1147"/>
      <c r="C103" s="1146"/>
      <c r="D103" s="1147"/>
      <c r="E103" s="1146"/>
      <c r="F103" s="1147"/>
      <c r="G103" s="1146"/>
      <c r="H103" s="1147"/>
      <c r="I103" s="1146"/>
      <c r="J103" s="1147"/>
      <c r="K103" s="1146"/>
      <c r="L103" s="1147"/>
      <c r="M103" s="1146"/>
      <c r="N103" s="1147"/>
      <c r="O103" s="1146"/>
      <c r="P103" s="1154"/>
      <c r="Q103" s="1142"/>
      <c r="R103" s="1142"/>
      <c r="S103" s="1142"/>
      <c r="T103" s="1142"/>
      <c r="U103" s="1142"/>
      <c r="V103" s="1142"/>
      <c r="W103" s="1142"/>
      <c r="X103" s="1142"/>
    </row>
    <row r="104" spans="1:24" ht="12" customHeight="1">
      <c r="A104" s="1040" t="s">
        <v>146</v>
      </c>
      <c r="B104" s="1144">
        <v>134826610</v>
      </c>
      <c r="C104" s="1144"/>
      <c r="D104" s="1144">
        <v>5758256.8399999999</v>
      </c>
      <c r="E104" s="1144"/>
      <c r="F104" s="1144">
        <v>727550</v>
      </c>
      <c r="G104" s="1144"/>
      <c r="H104" s="1144">
        <v>30557.1</v>
      </c>
      <c r="I104" s="1144"/>
      <c r="J104" s="1144">
        <v>57081500</v>
      </c>
      <c r="K104" s="1144"/>
      <c r="L104" s="1144">
        <v>399570.5</v>
      </c>
      <c r="M104" s="1144"/>
      <c r="N104" s="1144">
        <v>100876583</v>
      </c>
      <c r="O104" s="1144"/>
      <c r="P104" s="1144">
        <v>540824.96</v>
      </c>
      <c r="Q104" s="1142"/>
      <c r="R104" s="1142"/>
      <c r="S104" s="1142"/>
      <c r="T104" s="1142"/>
      <c r="U104" s="1142"/>
      <c r="V104" s="1142"/>
      <c r="W104" s="1142"/>
      <c r="X104" s="1142"/>
    </row>
    <row r="105" spans="1:24" ht="12" customHeight="1">
      <c r="A105" s="1040" t="s">
        <v>148</v>
      </c>
      <c r="B105" s="1144">
        <v>307618374</v>
      </c>
      <c r="C105" s="1149"/>
      <c r="D105" s="1144">
        <v>8843055.5499999989</v>
      </c>
      <c r="E105" s="1149"/>
      <c r="F105" s="1144">
        <v>81568057</v>
      </c>
      <c r="G105" s="1149"/>
      <c r="H105" s="1144">
        <v>1223520.95</v>
      </c>
      <c r="I105" s="1149"/>
      <c r="J105" s="1144">
        <v>0</v>
      </c>
      <c r="K105" s="1152"/>
      <c r="L105" s="1144">
        <v>0</v>
      </c>
      <c r="M105" s="1152"/>
      <c r="N105" s="1144">
        <v>178609008</v>
      </c>
      <c r="O105" s="1149"/>
      <c r="P105" s="1144">
        <v>1536037.48</v>
      </c>
      <c r="Q105" s="1142"/>
      <c r="R105" s="1142"/>
      <c r="S105" s="1142"/>
      <c r="T105" s="1142"/>
      <c r="U105" s="1142"/>
      <c r="V105" s="1142"/>
      <c r="W105" s="1142"/>
      <c r="X105" s="1142"/>
    </row>
    <row r="106" spans="1:24">
      <c r="A106" s="1040" t="s">
        <v>536</v>
      </c>
      <c r="B106" s="1144">
        <v>6351446699</v>
      </c>
      <c r="C106" s="1149"/>
      <c r="D106" s="1144">
        <v>203377275.95325002</v>
      </c>
      <c r="E106" s="1149"/>
      <c r="F106" s="1144">
        <v>44139998</v>
      </c>
      <c r="G106" s="1149"/>
      <c r="H106" s="1144">
        <v>882799.96</v>
      </c>
      <c r="I106" s="1149"/>
      <c r="J106" s="1144">
        <v>0</v>
      </c>
      <c r="K106" s="1152"/>
      <c r="L106" s="1144">
        <v>0</v>
      </c>
      <c r="M106" s="1152"/>
      <c r="N106" s="1144">
        <v>1807353120</v>
      </c>
      <c r="O106" s="1149"/>
      <c r="P106" s="1144">
        <v>20417030.08275</v>
      </c>
      <c r="Q106" s="1142"/>
      <c r="R106" s="1142"/>
      <c r="S106" s="1142"/>
      <c r="T106" s="1142"/>
      <c r="U106" s="1142"/>
      <c r="V106" s="1142"/>
      <c r="W106" s="1142"/>
      <c r="X106" s="1142"/>
    </row>
    <row r="107" spans="1:24" ht="12" customHeight="1">
      <c r="A107" s="1040" t="s">
        <v>1193</v>
      </c>
      <c r="B107" s="1144">
        <v>332759391</v>
      </c>
      <c r="C107" s="1149"/>
      <c r="D107" s="1144">
        <v>7697012.9199999999</v>
      </c>
      <c r="E107" s="1149"/>
      <c r="F107" s="1144">
        <v>260827009</v>
      </c>
      <c r="G107" s="1149"/>
      <c r="H107" s="1144">
        <v>3912405.25</v>
      </c>
      <c r="I107" s="1149"/>
      <c r="J107" s="1144">
        <v>0</v>
      </c>
      <c r="K107" s="1149"/>
      <c r="L107" s="1144">
        <v>0</v>
      </c>
      <c r="M107" s="1149"/>
      <c r="N107" s="1144">
        <v>118049769</v>
      </c>
      <c r="O107" s="1149"/>
      <c r="P107" s="1144">
        <v>2286299</v>
      </c>
      <c r="Q107" s="1142"/>
      <c r="R107" s="1142"/>
      <c r="S107" s="1142"/>
      <c r="T107" s="1142"/>
      <c r="U107" s="1142"/>
      <c r="V107" s="1142"/>
      <c r="W107" s="1142"/>
      <c r="X107" s="1142"/>
    </row>
    <row r="108" spans="1:24" ht="12" customHeight="1">
      <c r="A108" s="1040" t="s">
        <v>154</v>
      </c>
      <c r="B108" s="1144">
        <v>67627986</v>
      </c>
      <c r="C108" s="1149"/>
      <c r="D108" s="1144">
        <v>2870349.88</v>
      </c>
      <c r="E108" s="1149"/>
      <c r="F108" s="1144">
        <v>0</v>
      </c>
      <c r="G108" s="1152"/>
      <c r="H108" s="1144">
        <v>0</v>
      </c>
      <c r="I108" s="1152"/>
      <c r="J108" s="1144">
        <v>0</v>
      </c>
      <c r="K108" s="1152"/>
      <c r="L108" s="1144">
        <v>0</v>
      </c>
      <c r="M108" s="1152"/>
      <c r="N108" s="1144">
        <v>53095126</v>
      </c>
      <c r="O108" s="1149"/>
      <c r="P108" s="1144">
        <v>355737.34419999999</v>
      </c>
      <c r="Q108" s="1142"/>
      <c r="R108" s="1142"/>
      <c r="S108" s="1142"/>
      <c r="T108" s="1142"/>
      <c r="U108" s="1142"/>
      <c r="V108" s="1142"/>
      <c r="W108" s="1142"/>
      <c r="X108" s="1142"/>
    </row>
    <row r="109" spans="1:24" ht="8.25" customHeight="1">
      <c r="B109" s="1144"/>
      <c r="C109" s="1149"/>
      <c r="D109" s="1144"/>
      <c r="E109" s="1149"/>
      <c r="F109" s="1144"/>
      <c r="G109" s="1152"/>
      <c r="H109" s="1144"/>
      <c r="I109" s="1152"/>
      <c r="J109" s="1144"/>
      <c r="K109" s="1152"/>
      <c r="L109" s="1144"/>
      <c r="M109" s="1152"/>
      <c r="N109" s="1144"/>
      <c r="O109" s="1149"/>
      <c r="P109" s="1144"/>
      <c r="Q109" s="1155"/>
      <c r="R109" s="1155"/>
      <c r="S109" s="1155"/>
      <c r="T109" s="1155"/>
      <c r="U109" s="1155"/>
      <c r="V109" s="1155"/>
      <c r="W109" s="1155"/>
      <c r="X109" s="1155"/>
    </row>
    <row r="110" spans="1:24" ht="12" customHeight="1">
      <c r="A110" s="1040" t="s">
        <v>156</v>
      </c>
      <c r="B110" s="1144">
        <v>70092820</v>
      </c>
      <c r="C110" s="1149"/>
      <c r="D110" s="1144">
        <v>1765573.2</v>
      </c>
      <c r="E110" s="1149"/>
      <c r="F110" s="1144">
        <v>4721940</v>
      </c>
      <c r="G110" s="1149"/>
      <c r="H110" s="1144">
        <v>18887.759999999998</v>
      </c>
      <c r="I110" s="1149"/>
      <c r="J110" s="1144">
        <v>1947780</v>
      </c>
      <c r="K110" s="1149"/>
      <c r="L110" s="1144">
        <v>68172.3</v>
      </c>
      <c r="M110" s="1149"/>
      <c r="N110" s="1144">
        <v>77344241</v>
      </c>
      <c r="O110" s="1149"/>
      <c r="P110" s="1144">
        <v>592859.49</v>
      </c>
      <c r="Q110" s="1142"/>
      <c r="R110" s="1142"/>
      <c r="S110" s="1142"/>
      <c r="T110" s="1142"/>
      <c r="U110" s="1142"/>
      <c r="V110" s="1142"/>
      <c r="W110" s="1142"/>
      <c r="X110" s="1142"/>
    </row>
    <row r="111" spans="1:24">
      <c r="A111" s="1040" t="s">
        <v>27</v>
      </c>
      <c r="B111" s="1144">
        <v>859731540</v>
      </c>
      <c r="C111" s="1144"/>
      <c r="D111" s="1144">
        <v>30032727.509</v>
      </c>
      <c r="E111" s="1144"/>
      <c r="F111" s="1144">
        <v>68055300</v>
      </c>
      <c r="G111" s="1144"/>
      <c r="H111" s="1144">
        <v>1939576.05</v>
      </c>
      <c r="I111" s="1144"/>
      <c r="J111" s="1144">
        <v>0</v>
      </c>
      <c r="K111" s="1144"/>
      <c r="L111" s="1144">
        <v>0</v>
      </c>
      <c r="M111" s="1144"/>
      <c r="N111" s="1144">
        <v>305072700</v>
      </c>
      <c r="O111" s="1144"/>
      <c r="P111" s="1144">
        <v>3342725.4060000004</v>
      </c>
      <c r="Q111" s="1142"/>
      <c r="R111" s="1142"/>
      <c r="S111" s="1142"/>
      <c r="T111" s="1142"/>
      <c r="U111" s="1142"/>
      <c r="V111" s="1142"/>
      <c r="W111" s="1142"/>
      <c r="X111" s="1142"/>
    </row>
    <row r="112" spans="1:24" ht="12" customHeight="1">
      <c r="A112" s="1040" t="s">
        <v>158</v>
      </c>
      <c r="B112" s="1144">
        <v>221141685</v>
      </c>
      <c r="C112" s="1144"/>
      <c r="D112" s="1144">
        <v>8372744.7400000002</v>
      </c>
      <c r="E112" s="1144"/>
      <c r="F112" s="1144">
        <v>16960239</v>
      </c>
      <c r="G112" s="1144"/>
      <c r="H112" s="1144">
        <v>432486.24</v>
      </c>
      <c r="I112" s="1144"/>
      <c r="J112" s="1144">
        <v>0</v>
      </c>
      <c r="K112" s="1144"/>
      <c r="L112" s="1144">
        <v>0</v>
      </c>
      <c r="M112" s="1144"/>
      <c r="N112" s="1144">
        <v>212415903</v>
      </c>
      <c r="O112" s="1144"/>
      <c r="P112" s="1144">
        <v>1486911.31</v>
      </c>
      <c r="Q112" s="1142"/>
      <c r="R112" s="1142"/>
      <c r="S112" s="1142"/>
      <c r="T112" s="1142"/>
      <c r="U112" s="1142"/>
      <c r="V112" s="1142"/>
      <c r="W112" s="1142"/>
      <c r="X112" s="1142"/>
    </row>
    <row r="113" spans="1:24" ht="12" customHeight="1">
      <c r="A113" s="1040" t="s">
        <v>159</v>
      </c>
      <c r="B113" s="1144">
        <v>901371810</v>
      </c>
      <c r="C113" s="1144"/>
      <c r="D113" s="1144">
        <v>23204031.654000003</v>
      </c>
      <c r="E113" s="1144"/>
      <c r="F113" s="1144">
        <v>455837940</v>
      </c>
      <c r="G113" s="1144"/>
      <c r="H113" s="1144">
        <v>11623867.470000001</v>
      </c>
      <c r="I113" s="1144"/>
      <c r="J113" s="1144">
        <v>165711620</v>
      </c>
      <c r="K113" s="1144"/>
      <c r="L113" s="1144">
        <v>1441691.094</v>
      </c>
      <c r="M113" s="1144"/>
      <c r="N113" s="1144">
        <v>307206216</v>
      </c>
      <c r="O113" s="1144"/>
      <c r="P113" s="1144">
        <v>2303218.5438000001</v>
      </c>
      <c r="Q113" s="1142"/>
      <c r="R113" s="1142"/>
      <c r="S113" s="1142"/>
      <c r="T113" s="1142"/>
      <c r="U113" s="1142"/>
      <c r="V113" s="1142"/>
      <c r="W113" s="1142"/>
      <c r="X113" s="1142"/>
    </row>
    <row r="114" spans="1:24" ht="12" customHeight="1">
      <c r="A114" s="1045" t="s">
        <v>161</v>
      </c>
      <c r="B114" s="1144">
        <v>369970398</v>
      </c>
      <c r="C114" s="1149"/>
      <c r="D114" s="1144">
        <v>6939774.3399999999</v>
      </c>
      <c r="E114" s="1149"/>
      <c r="F114" s="1144">
        <v>58897503</v>
      </c>
      <c r="G114" s="1149"/>
      <c r="H114" s="1144">
        <v>1148504.55</v>
      </c>
      <c r="I114" s="1149"/>
      <c r="J114" s="1144">
        <v>6837583</v>
      </c>
      <c r="K114" s="1149"/>
      <c r="L114" s="1144">
        <v>44444.44</v>
      </c>
      <c r="M114" s="1149"/>
      <c r="N114" s="1144">
        <v>321071973</v>
      </c>
      <c r="O114" s="1149"/>
      <c r="P114" s="1144">
        <v>2031785.6900000002</v>
      </c>
      <c r="Q114" s="1142"/>
      <c r="R114" s="1142"/>
      <c r="S114" s="1142"/>
      <c r="T114" s="1142"/>
      <c r="U114" s="1142"/>
      <c r="V114" s="1142"/>
      <c r="W114" s="1142"/>
      <c r="X114" s="1142"/>
    </row>
    <row r="115" spans="1:24" ht="8.25" customHeight="1"/>
    <row r="116" spans="1:24" ht="12" customHeight="1">
      <c r="A116" s="1040" t="s">
        <v>163</v>
      </c>
      <c r="B116" s="1145">
        <v>158205681</v>
      </c>
      <c r="C116" s="1153"/>
      <c r="D116" s="1145">
        <v>2008526</v>
      </c>
      <c r="E116" s="1145"/>
      <c r="F116" s="1145">
        <v>36665454</v>
      </c>
      <c r="G116" s="1145"/>
      <c r="H116" s="1145">
        <v>263991</v>
      </c>
      <c r="I116" s="1145"/>
      <c r="J116" s="1145">
        <v>14731780</v>
      </c>
      <c r="K116" s="1154"/>
      <c r="L116" s="1145">
        <v>106069</v>
      </c>
      <c r="M116" s="1154"/>
      <c r="N116" s="1145">
        <v>78404994</v>
      </c>
      <c r="O116" s="1145"/>
      <c r="P116" s="1145">
        <v>582838</v>
      </c>
      <c r="Q116" s="1142"/>
      <c r="R116" s="1142"/>
      <c r="S116" s="1142"/>
      <c r="T116" s="1142"/>
      <c r="U116" s="1142"/>
      <c r="V116" s="1142"/>
      <c r="W116" s="1142"/>
      <c r="X116" s="1142"/>
    </row>
    <row r="117" spans="1:24" ht="12" customHeight="1">
      <c r="A117" s="1040" t="s">
        <v>165</v>
      </c>
      <c r="B117" s="1144">
        <v>457760033</v>
      </c>
      <c r="C117" s="1144"/>
      <c r="D117" s="1144">
        <v>17234560.699999999</v>
      </c>
      <c r="E117" s="1144"/>
      <c r="F117" s="1144">
        <v>96265913</v>
      </c>
      <c r="G117" s="1144"/>
      <c r="H117" s="1144">
        <v>3032376.26</v>
      </c>
      <c r="I117" s="1144"/>
      <c r="J117" s="1144">
        <v>57060330</v>
      </c>
      <c r="K117" s="1144"/>
      <c r="L117" s="1144">
        <v>342361.98</v>
      </c>
      <c r="M117" s="1144"/>
      <c r="N117" s="1144">
        <v>289945877</v>
      </c>
      <c r="O117" s="1144"/>
      <c r="P117" s="1144">
        <v>1883157.22</v>
      </c>
      <c r="Q117" s="1142"/>
      <c r="R117" s="1142"/>
      <c r="S117" s="1142"/>
      <c r="T117" s="1142"/>
      <c r="U117" s="1142"/>
      <c r="V117" s="1142"/>
      <c r="W117" s="1142"/>
      <c r="X117" s="1142"/>
    </row>
    <row r="118" spans="1:24" ht="12" customHeight="1">
      <c r="A118" s="1040" t="s">
        <v>167</v>
      </c>
      <c r="B118" s="1144">
        <v>234931811</v>
      </c>
      <c r="C118" s="1144"/>
      <c r="D118" s="1144">
        <v>5263709.76</v>
      </c>
      <c r="E118" s="1144"/>
      <c r="F118" s="1144">
        <v>109763679</v>
      </c>
      <c r="G118" s="1144"/>
      <c r="H118" s="1144">
        <v>1701337.01</v>
      </c>
      <c r="I118" s="1144"/>
      <c r="J118" s="1144">
        <v>70552335</v>
      </c>
      <c r="K118" s="1144"/>
      <c r="L118" s="1144">
        <v>282209.32</v>
      </c>
      <c r="M118" s="1144"/>
      <c r="N118" s="1144">
        <v>162811011</v>
      </c>
      <c r="O118" s="1144"/>
      <c r="P118" s="1144">
        <v>1204801.47</v>
      </c>
      <c r="Q118" s="1142"/>
      <c r="R118" s="1142"/>
      <c r="S118" s="1142"/>
      <c r="T118" s="1142"/>
      <c r="U118" s="1142"/>
      <c r="V118" s="1142"/>
      <c r="W118" s="1142"/>
      <c r="X118" s="1142"/>
    </row>
    <row r="119" spans="1:24" ht="12" customHeight="1">
      <c r="A119" s="1040" t="s">
        <v>169</v>
      </c>
      <c r="B119" s="1144">
        <v>218442052</v>
      </c>
      <c r="C119" s="1144"/>
      <c r="D119" s="1144">
        <v>8071721.6600000001</v>
      </c>
      <c r="E119" s="1144"/>
      <c r="F119" s="1144">
        <v>64192765</v>
      </c>
      <c r="G119" s="1144"/>
      <c r="H119" s="1144">
        <v>1540626.36</v>
      </c>
      <c r="I119" s="1144"/>
      <c r="J119" s="1144">
        <v>16331882</v>
      </c>
      <c r="K119" s="1144"/>
      <c r="L119" s="1144">
        <v>81659.55</v>
      </c>
      <c r="M119" s="1144"/>
      <c r="N119" s="1144">
        <v>237309457</v>
      </c>
      <c r="O119" s="1144"/>
      <c r="P119" s="1144">
        <v>2021356.76</v>
      </c>
      <c r="Q119" s="1142"/>
      <c r="R119" s="1142"/>
      <c r="S119" s="1142"/>
      <c r="T119" s="1142"/>
      <c r="U119" s="1142"/>
      <c r="V119" s="1142"/>
      <c r="W119" s="1142"/>
      <c r="X119" s="1142"/>
    </row>
    <row r="120" spans="1:24" ht="12" customHeight="1">
      <c r="A120" s="1040" t="s">
        <v>171</v>
      </c>
      <c r="B120" s="1144">
        <v>1001745341.99</v>
      </c>
      <c r="C120" s="1149"/>
      <c r="D120" s="1144">
        <v>63293327.470000006</v>
      </c>
      <c r="E120" s="1149"/>
      <c r="F120" s="1144">
        <v>31112326.640000001</v>
      </c>
      <c r="G120" s="1149"/>
      <c r="H120" s="1144">
        <v>777803.89</v>
      </c>
      <c r="I120" s="1149"/>
      <c r="J120" s="1144">
        <v>0</v>
      </c>
      <c r="K120" s="1152"/>
      <c r="L120" s="1144">
        <v>0</v>
      </c>
      <c r="M120" s="1152"/>
      <c r="N120" s="1144">
        <v>416737770</v>
      </c>
      <c r="O120" s="1149"/>
      <c r="P120" s="1144">
        <v>3516835.95</v>
      </c>
      <c r="Q120" s="1142"/>
      <c r="R120" s="1142"/>
      <c r="S120" s="1142"/>
      <c r="T120" s="1142"/>
      <c r="U120" s="1142"/>
      <c r="V120" s="1142"/>
      <c r="W120" s="1142"/>
      <c r="X120" s="1142"/>
    </row>
    <row r="121" spans="1:24" ht="8.25" customHeight="1">
      <c r="B121" s="1144"/>
      <c r="C121" s="1149"/>
      <c r="D121" s="1144"/>
      <c r="E121" s="1149"/>
      <c r="F121" s="1144"/>
      <c r="G121" s="1149"/>
      <c r="H121" s="1144"/>
      <c r="I121" s="1149"/>
      <c r="J121" s="1144"/>
      <c r="K121" s="1152"/>
      <c r="L121" s="1144"/>
      <c r="M121" s="1152"/>
      <c r="N121" s="1144"/>
      <c r="O121" s="1149"/>
      <c r="P121" s="1144"/>
      <c r="Q121" s="1155"/>
      <c r="R121" s="1155"/>
      <c r="S121" s="1155"/>
      <c r="T121" s="1155"/>
      <c r="U121" s="1155"/>
      <c r="V121" s="1155"/>
      <c r="W121" s="1155"/>
      <c r="X121" s="1155"/>
    </row>
    <row r="122" spans="1:24" ht="12" customHeight="1">
      <c r="A122" s="1040" t="s">
        <v>173</v>
      </c>
      <c r="B122" s="1144">
        <v>1075629260</v>
      </c>
      <c r="C122" s="1144"/>
      <c r="D122" s="1144">
        <v>53640647.789999999</v>
      </c>
      <c r="E122" s="1144"/>
      <c r="F122" s="1144">
        <v>0</v>
      </c>
      <c r="G122" s="1144"/>
      <c r="H122" s="1144">
        <v>0</v>
      </c>
      <c r="I122" s="1144"/>
      <c r="J122" s="1144">
        <v>210587740</v>
      </c>
      <c r="K122" s="1144"/>
      <c r="L122" s="1144">
        <v>1057545.08</v>
      </c>
      <c r="M122" s="1144"/>
      <c r="N122" s="1144">
        <v>571955</v>
      </c>
      <c r="O122" s="1144"/>
      <c r="P122" s="1144">
        <v>35545.53</v>
      </c>
      <c r="Q122" s="1142"/>
      <c r="R122" s="1142"/>
      <c r="S122" s="1142"/>
      <c r="T122" s="1142"/>
      <c r="U122" s="1142"/>
      <c r="V122" s="1142"/>
      <c r="W122" s="1142"/>
      <c r="X122" s="1142"/>
    </row>
    <row r="123" spans="1:24" ht="12" customHeight="1">
      <c r="A123" s="1040" t="s">
        <v>175</v>
      </c>
      <c r="B123" s="1144">
        <v>57047444</v>
      </c>
      <c r="C123" s="1149"/>
      <c r="D123" s="1144">
        <v>2159297.5699999998</v>
      </c>
      <c r="E123" s="1149"/>
      <c r="F123" s="1144">
        <v>2255765</v>
      </c>
      <c r="G123" s="1149"/>
      <c r="H123" s="1144">
        <v>22557.65</v>
      </c>
      <c r="I123" s="1149"/>
      <c r="J123" s="1144">
        <v>0</v>
      </c>
      <c r="K123" s="1152"/>
      <c r="L123" s="1144">
        <v>0</v>
      </c>
      <c r="M123" s="1152"/>
      <c r="N123" s="1144">
        <v>1892813173</v>
      </c>
      <c r="O123" s="1149"/>
      <c r="P123" s="1144">
        <v>13459655.981700001</v>
      </c>
      <c r="Q123" s="1142"/>
      <c r="R123" s="1142"/>
      <c r="S123" s="1142"/>
      <c r="T123" s="1142"/>
      <c r="U123" s="1142"/>
      <c r="V123" s="1142"/>
      <c r="W123" s="1142"/>
      <c r="X123" s="1142"/>
    </row>
    <row r="124" spans="1:24" ht="12" customHeight="1">
      <c r="A124" s="1040" t="s">
        <v>177</v>
      </c>
      <c r="B124" s="1144">
        <v>78991607</v>
      </c>
      <c r="C124" s="1144"/>
      <c r="D124" s="1144">
        <v>3713008.6901999991</v>
      </c>
      <c r="E124" s="1144"/>
      <c r="F124" s="1144">
        <v>40170815</v>
      </c>
      <c r="G124" s="1144"/>
      <c r="H124" s="1144">
        <v>976150.80450000009</v>
      </c>
      <c r="I124" s="1144"/>
      <c r="J124" s="1144">
        <v>7286525</v>
      </c>
      <c r="K124" s="1144"/>
      <c r="L124" s="1144">
        <v>72865.25</v>
      </c>
      <c r="M124" s="1144"/>
      <c r="N124" s="1144">
        <v>118097284</v>
      </c>
      <c r="O124" s="1144"/>
      <c r="P124" s="1144">
        <v>727713.69379999989</v>
      </c>
      <c r="Q124" s="1142"/>
      <c r="R124" s="1142"/>
      <c r="S124" s="1142"/>
      <c r="T124" s="1142"/>
      <c r="U124" s="1142"/>
      <c r="V124" s="1142"/>
      <c r="W124" s="1142"/>
      <c r="X124" s="1142"/>
    </row>
    <row r="125" spans="1:24" ht="12" customHeight="1">
      <c r="A125" s="1040" t="s">
        <v>179</v>
      </c>
      <c r="B125" s="1144">
        <v>430905897</v>
      </c>
      <c r="C125" s="1149"/>
      <c r="D125" s="1144">
        <v>8188588.8200000003</v>
      </c>
      <c r="E125" s="1149"/>
      <c r="F125" s="1144">
        <v>70123200</v>
      </c>
      <c r="G125" s="1149"/>
      <c r="H125" s="1144">
        <v>1402464</v>
      </c>
      <c r="I125" s="1149"/>
      <c r="J125" s="1144">
        <v>20868400</v>
      </c>
      <c r="K125" s="1149"/>
      <c r="L125" s="1144">
        <v>792999.2</v>
      </c>
      <c r="M125" s="1149"/>
      <c r="N125" s="1144">
        <v>231089717</v>
      </c>
      <c r="O125" s="1149"/>
      <c r="P125" s="1144">
        <v>1342752.2000000002</v>
      </c>
      <c r="Q125" s="1142"/>
      <c r="R125" s="1142"/>
      <c r="S125" s="1142"/>
      <c r="T125" s="1142"/>
      <c r="U125" s="1142"/>
      <c r="V125" s="1142"/>
      <c r="W125" s="1142"/>
      <c r="X125" s="1142"/>
    </row>
    <row r="126" spans="1:24" ht="12" customHeight="1">
      <c r="A126" s="1040" t="s">
        <v>181</v>
      </c>
      <c r="B126" s="1144">
        <v>519836150</v>
      </c>
      <c r="C126" s="1149"/>
      <c r="D126" s="1144">
        <v>3813840.52</v>
      </c>
      <c r="E126" s="1149"/>
      <c r="F126" s="1144">
        <v>117493980</v>
      </c>
      <c r="G126" s="1149"/>
      <c r="H126" s="1144">
        <v>2383371.04</v>
      </c>
      <c r="I126" s="1149"/>
      <c r="J126" s="1144">
        <v>0</v>
      </c>
      <c r="K126" s="1149"/>
      <c r="L126" s="1144">
        <v>0</v>
      </c>
      <c r="M126" s="1149"/>
      <c r="N126" s="1144">
        <v>992574530</v>
      </c>
      <c r="O126" s="1149"/>
      <c r="P126" s="1144">
        <v>6647790.4199999999</v>
      </c>
      <c r="Q126" s="1142"/>
      <c r="R126" s="1142"/>
      <c r="S126" s="1142"/>
      <c r="T126" s="1142"/>
      <c r="U126" s="1142"/>
      <c r="V126" s="1142"/>
      <c r="W126" s="1142"/>
      <c r="X126" s="1142"/>
    </row>
    <row r="127" spans="1:24" ht="15">
      <c r="A127" s="1129" t="s">
        <v>1137</v>
      </c>
      <c r="B127" s="1130"/>
      <c r="C127" s="1085"/>
      <c r="D127" s="1130"/>
      <c r="E127" s="1085"/>
      <c r="F127" s="1130"/>
      <c r="G127" s="1085"/>
      <c r="H127" s="1130"/>
      <c r="I127" s="1085"/>
      <c r="J127" s="1130"/>
      <c r="K127" s="1085"/>
      <c r="L127" s="1130"/>
      <c r="M127" s="1085"/>
      <c r="N127" s="1130"/>
      <c r="O127" s="1085"/>
      <c r="P127" s="1130"/>
      <c r="Q127" s="1100"/>
      <c r="R127" s="1100"/>
      <c r="S127" s="1100"/>
      <c r="T127" s="1100"/>
      <c r="U127" s="1100"/>
      <c r="V127" s="1100"/>
      <c r="W127" s="1100"/>
      <c r="X127" s="1100"/>
    </row>
    <row r="128" spans="1:24" s="1110" customFormat="1" ht="12.75">
      <c r="A128" s="1131" t="s">
        <v>1130</v>
      </c>
      <c r="B128" s="1131"/>
      <c r="C128" s="1131"/>
      <c r="D128" s="1131"/>
      <c r="E128" s="1131"/>
      <c r="F128" s="1131"/>
      <c r="G128" s="1131"/>
      <c r="H128" s="1131"/>
      <c r="I128" s="1131"/>
      <c r="J128" s="1131"/>
      <c r="K128" s="1131"/>
      <c r="L128" s="1131"/>
      <c r="M128" s="1131"/>
      <c r="N128" s="1131"/>
      <c r="O128" s="1131"/>
      <c r="P128" s="1131"/>
      <c r="Q128" s="1156"/>
      <c r="R128" s="1156"/>
      <c r="S128" s="1156"/>
      <c r="T128" s="1156"/>
      <c r="U128" s="1156"/>
      <c r="V128" s="1156"/>
      <c r="W128" s="1156"/>
      <c r="X128" s="1156"/>
    </row>
    <row r="129" spans="1:24" s="1110" customFormat="1" ht="12.75">
      <c r="A129" s="1250" t="str">
        <f>A87</f>
        <v>Assessed Values and Levies by Locality - Tax Year 2018</v>
      </c>
      <c r="B129" s="1250"/>
      <c r="C129" s="1250"/>
      <c r="D129" s="1250"/>
      <c r="E129" s="1250"/>
      <c r="F129" s="1250"/>
      <c r="G129" s="1250"/>
      <c r="H129" s="1250"/>
      <c r="I129" s="1250"/>
      <c r="J129" s="1250"/>
      <c r="K129" s="1250"/>
      <c r="L129" s="1250"/>
      <c r="M129" s="1250"/>
      <c r="N129" s="1250"/>
      <c r="O129" s="1250"/>
      <c r="P129" s="1250"/>
      <c r="Q129" s="1157"/>
      <c r="R129" s="1157"/>
      <c r="S129" s="1157"/>
      <c r="T129" s="1157"/>
      <c r="U129" s="1157"/>
      <c r="V129" s="1157"/>
      <c r="W129" s="1157"/>
      <c r="X129" s="1157"/>
    </row>
    <row r="130" spans="1:24" ht="11.25" customHeight="1" thickBot="1">
      <c r="A130" s="1088"/>
      <c r="B130" s="1088"/>
      <c r="C130" s="1088"/>
      <c r="D130" s="1088"/>
      <c r="E130" s="1088"/>
      <c r="F130" s="1088"/>
      <c r="G130" s="1088"/>
      <c r="H130" s="1088"/>
      <c r="I130" s="1088"/>
      <c r="J130" s="1088"/>
      <c r="K130" s="1088"/>
      <c r="L130" s="1088"/>
      <c r="M130" s="1088"/>
      <c r="N130" s="1088"/>
      <c r="O130" s="1088"/>
      <c r="P130" s="1088"/>
      <c r="Q130" s="1134"/>
      <c r="R130" s="1134"/>
      <c r="S130" s="1134"/>
      <c r="T130" s="1134"/>
      <c r="U130" s="1134"/>
      <c r="V130" s="1134"/>
      <c r="W130" s="1134"/>
      <c r="X130" s="1134"/>
    </row>
    <row r="131" spans="1:24" ht="14.25" customHeight="1">
      <c r="A131" s="1085"/>
      <c r="B131" s="1416" t="s">
        <v>1131</v>
      </c>
      <c r="C131" s="1416"/>
      <c r="D131" s="1416"/>
      <c r="E131" s="1085"/>
      <c r="F131" s="1416" t="s">
        <v>1132</v>
      </c>
      <c r="G131" s="1416"/>
      <c r="H131" s="1416"/>
      <c r="I131" s="1085"/>
      <c r="J131" s="1416" t="s">
        <v>1133</v>
      </c>
      <c r="K131" s="1416"/>
      <c r="L131" s="1416"/>
      <c r="M131" s="1085"/>
      <c r="N131" s="1416" t="s">
        <v>1134</v>
      </c>
      <c r="O131" s="1416"/>
      <c r="P131" s="1416"/>
      <c r="Q131" s="1135"/>
      <c r="R131" s="1135"/>
      <c r="S131" s="1135"/>
      <c r="T131" s="1135"/>
      <c r="U131" s="1135"/>
      <c r="V131" s="1135"/>
      <c r="W131" s="1135"/>
      <c r="X131" s="1135"/>
    </row>
    <row r="132" spans="1:24" ht="12" customHeight="1">
      <c r="A132" s="1136" t="s">
        <v>23</v>
      </c>
      <c r="B132" s="1137" t="s">
        <v>1135</v>
      </c>
      <c r="C132" s="1106"/>
      <c r="D132" s="1137" t="s">
        <v>1136</v>
      </c>
      <c r="E132" s="1106"/>
      <c r="F132" s="1137" t="s">
        <v>1135</v>
      </c>
      <c r="G132" s="1106"/>
      <c r="H132" s="1137" t="s">
        <v>1136</v>
      </c>
      <c r="I132" s="1106"/>
      <c r="J132" s="1137" t="s">
        <v>1135</v>
      </c>
      <c r="K132" s="1106"/>
      <c r="L132" s="1137" t="s">
        <v>1136</v>
      </c>
      <c r="M132" s="1106"/>
      <c r="N132" s="1137" t="s">
        <v>1135</v>
      </c>
      <c r="O132" s="1106"/>
      <c r="P132" s="1137" t="s">
        <v>1136</v>
      </c>
      <c r="Q132" s="1138"/>
      <c r="R132" s="1138"/>
      <c r="S132" s="1138"/>
      <c r="T132" s="1138"/>
      <c r="U132" s="1138"/>
      <c r="V132" s="1138"/>
      <c r="W132" s="1138"/>
      <c r="X132" s="1138"/>
    </row>
    <row r="133" spans="1:24" ht="8.25" customHeight="1">
      <c r="B133" s="1144"/>
      <c r="C133" s="1146"/>
      <c r="D133" s="1144"/>
      <c r="E133" s="1146"/>
      <c r="F133" s="1144"/>
      <c r="G133" s="1146"/>
      <c r="H133" s="1144"/>
      <c r="I133" s="1146"/>
      <c r="J133" s="1144"/>
      <c r="K133" s="1146"/>
      <c r="L133" s="1144"/>
      <c r="M133" s="1146"/>
      <c r="N133" s="1144"/>
      <c r="O133" s="1146"/>
      <c r="P133" s="1144"/>
      <c r="Q133" s="1155"/>
      <c r="R133" s="1155"/>
      <c r="S133" s="1155"/>
      <c r="T133" s="1155"/>
      <c r="U133" s="1155"/>
      <c r="V133" s="1155"/>
      <c r="W133" s="1155"/>
      <c r="X133" s="1155"/>
    </row>
    <row r="134" spans="1:24" ht="12" customHeight="1">
      <c r="A134" s="1040" t="s">
        <v>183</v>
      </c>
      <c r="B134" s="1139">
        <v>631505920</v>
      </c>
      <c r="C134" s="1140"/>
      <c r="D134" s="1139">
        <v>10457857</v>
      </c>
      <c r="E134" s="1140"/>
      <c r="F134" s="1139">
        <v>189781360</v>
      </c>
      <c r="G134" s="1140"/>
      <c r="H134" s="1139">
        <v>2941611</v>
      </c>
      <c r="I134" s="1140"/>
      <c r="J134" s="1139">
        <v>0</v>
      </c>
      <c r="K134" s="1140"/>
      <c r="L134" s="1139">
        <v>0</v>
      </c>
      <c r="M134" s="1140"/>
      <c r="N134" s="1139">
        <v>260577420</v>
      </c>
      <c r="O134" s="1140"/>
      <c r="P134" s="1141">
        <v>1652602.1400000001</v>
      </c>
      <c r="Q134" s="1142"/>
      <c r="R134" s="1142"/>
      <c r="S134" s="1142"/>
      <c r="T134" s="1142"/>
      <c r="U134" s="1142"/>
      <c r="V134" s="1142"/>
      <c r="W134" s="1142"/>
      <c r="X134" s="1142"/>
    </row>
    <row r="135" spans="1:24" ht="12" customHeight="1">
      <c r="A135" s="1040" t="s">
        <v>185</v>
      </c>
      <c r="B135" s="1144">
        <v>182441100</v>
      </c>
      <c r="C135" s="1149"/>
      <c r="D135" s="1144">
        <v>5334066.17</v>
      </c>
      <c r="E135" s="1149"/>
      <c r="F135" s="1144">
        <v>6131280</v>
      </c>
      <c r="G135" s="1149"/>
      <c r="H135" s="1144">
        <v>91969.2</v>
      </c>
      <c r="I135" s="1149"/>
      <c r="J135" s="1144">
        <v>12245500</v>
      </c>
      <c r="K135" s="1149"/>
      <c r="L135" s="1144">
        <v>50716.97</v>
      </c>
      <c r="M135" s="1149"/>
      <c r="N135" s="1144">
        <v>65943360</v>
      </c>
      <c r="O135" s="1149"/>
      <c r="P135" s="1144">
        <v>404761.36</v>
      </c>
      <c r="Q135" s="1142"/>
      <c r="R135" s="1142"/>
      <c r="S135" s="1142"/>
      <c r="T135" s="1142"/>
      <c r="U135" s="1142"/>
      <c r="V135" s="1142"/>
      <c r="W135" s="1142"/>
      <c r="X135" s="1142"/>
    </row>
    <row r="136" spans="1:24" ht="12" customHeight="1">
      <c r="A136" s="1040" t="s">
        <v>187</v>
      </c>
      <c r="B136" s="1144">
        <v>433650599</v>
      </c>
      <c r="C136" s="1149"/>
      <c r="D136" s="1144">
        <v>6579016.0999999996</v>
      </c>
      <c r="E136" s="1149"/>
      <c r="F136" s="1144">
        <v>51983545</v>
      </c>
      <c r="G136" s="1149"/>
      <c r="H136" s="1144">
        <v>732967.98</v>
      </c>
      <c r="I136" s="1149"/>
      <c r="J136" s="1144">
        <v>28478494</v>
      </c>
      <c r="K136" s="1149"/>
      <c r="L136" s="1144">
        <v>811637.08</v>
      </c>
      <c r="M136" s="1149"/>
      <c r="N136" s="1144">
        <v>2871159384</v>
      </c>
      <c r="O136" s="1149"/>
      <c r="P136" s="1144">
        <v>31583500.060000002</v>
      </c>
      <c r="Q136" s="1142"/>
      <c r="R136" s="1142"/>
      <c r="S136" s="1142"/>
      <c r="T136" s="1142"/>
      <c r="U136" s="1142"/>
      <c r="V136" s="1142"/>
      <c r="W136" s="1142"/>
      <c r="X136" s="1142"/>
    </row>
    <row r="137" spans="1:24" ht="12" customHeight="1">
      <c r="A137" s="1040" t="s">
        <v>189</v>
      </c>
      <c r="B137" s="1144">
        <v>278290148</v>
      </c>
      <c r="C137" s="1149"/>
      <c r="D137" s="1144">
        <v>6217541</v>
      </c>
      <c r="E137" s="1149"/>
      <c r="F137" s="1144">
        <v>142092950</v>
      </c>
      <c r="G137" s="1149"/>
      <c r="H137" s="1144">
        <v>2131394</v>
      </c>
      <c r="I137" s="1149"/>
      <c r="J137" s="1144">
        <v>70626760</v>
      </c>
      <c r="K137" s="1149"/>
      <c r="L137" s="1144">
        <v>395509</v>
      </c>
      <c r="M137" s="1149"/>
      <c r="N137" s="1144">
        <v>322166940</v>
      </c>
      <c r="O137" s="1149"/>
      <c r="P137" s="1144">
        <v>1747821</v>
      </c>
      <c r="Q137" s="1142"/>
      <c r="R137" s="1142"/>
      <c r="S137" s="1142"/>
      <c r="T137" s="1142"/>
      <c r="U137" s="1142"/>
      <c r="V137" s="1142"/>
      <c r="W137" s="1142"/>
      <c r="X137" s="1142"/>
    </row>
    <row r="138" spans="1:24" ht="12" customHeight="1">
      <c r="A138" s="1040" t="s">
        <v>191</v>
      </c>
      <c r="B138" s="1144">
        <v>748046665</v>
      </c>
      <c r="C138" s="1149"/>
      <c r="D138" s="1144">
        <v>25655687.970000003</v>
      </c>
      <c r="E138" s="1149"/>
      <c r="F138" s="1144">
        <v>4058440</v>
      </c>
      <c r="G138" s="1149"/>
      <c r="H138" s="1144">
        <v>162337.60000000001</v>
      </c>
      <c r="I138" s="1149"/>
      <c r="J138" s="1144">
        <v>0</v>
      </c>
      <c r="K138" s="1152"/>
      <c r="L138" s="1144">
        <v>0</v>
      </c>
      <c r="M138" s="1152"/>
      <c r="N138" s="1144">
        <v>453532786</v>
      </c>
      <c r="O138" s="1149"/>
      <c r="P138" s="1144">
        <v>3607192.7</v>
      </c>
      <c r="Q138" s="1142"/>
      <c r="R138" s="1142"/>
      <c r="S138" s="1142"/>
      <c r="T138" s="1142"/>
      <c r="U138" s="1142"/>
      <c r="V138" s="1142"/>
      <c r="W138" s="1142"/>
      <c r="X138" s="1142"/>
    </row>
    <row r="139" spans="1:24" ht="12" customHeight="1"/>
    <row r="140" spans="1:24" ht="12.75" customHeight="1">
      <c r="A140" s="1117" t="s">
        <v>24</v>
      </c>
      <c r="B140" s="1117">
        <f>SUM(B8:B60,B62:B114,B116:B138)</f>
        <v>74737033939.790009</v>
      </c>
      <c r="C140" s="1117"/>
      <c r="D140" s="1117">
        <f>SUM(D8:D60,D62:D114,D116:D138)</f>
        <v>2586505491.611289</v>
      </c>
      <c r="E140" s="1117"/>
      <c r="F140" s="1117">
        <f>SUM(F8:F60,F62:F114,F116:F138)</f>
        <v>7360556231.6400003</v>
      </c>
      <c r="G140" s="1117"/>
      <c r="H140" s="1117">
        <f>SUM(H8:H60,H62:H114,H116:H138)</f>
        <v>141777674.34470001</v>
      </c>
      <c r="I140" s="1117"/>
      <c r="J140" s="1117">
        <f>SUM(J8:J60,J62:J114,J116:J138)</f>
        <v>1360441391</v>
      </c>
      <c r="K140" s="1117"/>
      <c r="L140" s="1117">
        <f>SUM(L8:L60,L62:L114,L116:L138)</f>
        <v>13905355.629000001</v>
      </c>
      <c r="M140" s="1117"/>
      <c r="N140" s="1117">
        <f>SUM(N8:N60,N62:N114,N116:N138)</f>
        <v>40530388557.440002</v>
      </c>
      <c r="O140" s="1117"/>
      <c r="P140" s="1117">
        <f>SUM(P8:P60,P62:P114,P116:P138)</f>
        <v>329580526.33209985</v>
      </c>
      <c r="Q140" s="1158"/>
      <c r="R140" s="1158"/>
      <c r="S140" s="1158"/>
      <c r="T140" s="1158"/>
      <c r="U140" s="1158"/>
      <c r="V140" s="1158"/>
      <c r="W140" s="1158"/>
      <c r="X140" s="1158"/>
    </row>
    <row r="141" spans="1:24" ht="12" customHeight="1">
      <c r="A141" s="1089"/>
      <c r="B141" s="1089"/>
      <c r="C141" s="1089"/>
      <c r="D141" s="1089"/>
      <c r="E141" s="1089"/>
      <c r="F141" s="1089"/>
      <c r="G141" s="1089"/>
      <c r="H141" s="1089"/>
      <c r="I141" s="1089"/>
      <c r="J141" s="1089"/>
      <c r="K141" s="1089"/>
      <c r="L141" s="1089"/>
      <c r="M141" s="1089"/>
      <c r="N141" s="1089"/>
      <c r="O141" s="1089"/>
      <c r="P141" s="1089"/>
      <c r="Q141" s="1158"/>
      <c r="R141" s="1158"/>
      <c r="S141" s="1158"/>
      <c r="T141" s="1158"/>
      <c r="U141" s="1158"/>
      <c r="V141" s="1158"/>
      <c r="W141" s="1158"/>
      <c r="X141" s="1158"/>
    </row>
    <row r="142" spans="1:24" ht="12.75" customHeight="1" thickBot="1">
      <c r="A142" s="1122"/>
      <c r="B142" s="1159"/>
      <c r="C142" s="1159"/>
      <c r="D142" s="1159"/>
      <c r="E142" s="1159"/>
      <c r="F142" s="1159"/>
      <c r="G142" s="1159"/>
      <c r="H142" s="1159"/>
      <c r="I142" s="1159"/>
      <c r="J142" s="1159"/>
      <c r="K142" s="1159"/>
      <c r="L142" s="1159"/>
      <c r="M142" s="1159"/>
      <c r="N142" s="1159"/>
      <c r="O142" s="1159"/>
      <c r="P142" s="1159"/>
      <c r="Q142" s="1159"/>
      <c r="R142" s="1160"/>
      <c r="S142" s="1160"/>
      <c r="T142" s="1160"/>
      <c r="U142" s="1160"/>
      <c r="V142" s="1160"/>
      <c r="W142" s="1160"/>
      <c r="X142" s="1160"/>
    </row>
    <row r="143" spans="1:24" ht="14.25" customHeight="1">
      <c r="A143" s="1085"/>
      <c r="B143" s="1416" t="s">
        <v>1131</v>
      </c>
      <c r="C143" s="1416"/>
      <c r="D143" s="1416"/>
      <c r="E143" s="1085"/>
      <c r="F143" s="1416" t="s">
        <v>1132</v>
      </c>
      <c r="G143" s="1416"/>
      <c r="H143" s="1416"/>
      <c r="I143" s="1085"/>
      <c r="J143" s="1416" t="s">
        <v>1133</v>
      </c>
      <c r="K143" s="1416"/>
      <c r="L143" s="1416"/>
      <c r="M143" s="1085"/>
      <c r="N143" s="1416" t="s">
        <v>1134</v>
      </c>
      <c r="O143" s="1416"/>
      <c r="P143" s="1416"/>
      <c r="Q143" s="1135"/>
      <c r="R143" s="1135"/>
      <c r="S143" s="1135"/>
      <c r="T143" s="1135"/>
      <c r="U143" s="1135"/>
      <c r="V143" s="1135"/>
      <c r="W143" s="1135"/>
      <c r="X143" s="1135"/>
    </row>
    <row r="144" spans="1:24" ht="12" customHeight="1">
      <c r="A144" s="1136" t="s">
        <v>25</v>
      </c>
      <c r="B144" s="1137" t="s">
        <v>1135</v>
      </c>
      <c r="C144" s="1106"/>
      <c r="D144" s="1137" t="s">
        <v>1136</v>
      </c>
      <c r="E144" s="1106"/>
      <c r="F144" s="1137" t="s">
        <v>1135</v>
      </c>
      <c r="G144" s="1106"/>
      <c r="H144" s="1137" t="s">
        <v>1136</v>
      </c>
      <c r="I144" s="1106"/>
      <c r="J144" s="1137" t="s">
        <v>1135</v>
      </c>
      <c r="K144" s="1106"/>
      <c r="L144" s="1137" t="s">
        <v>1136</v>
      </c>
      <c r="M144" s="1106"/>
      <c r="N144" s="1137" t="s">
        <v>1135</v>
      </c>
      <c r="O144" s="1106"/>
      <c r="P144" s="1137" t="s">
        <v>1136</v>
      </c>
      <c r="Q144" s="1138"/>
      <c r="R144" s="1138"/>
      <c r="S144" s="1138"/>
      <c r="T144" s="1138"/>
      <c r="U144" s="1138"/>
      <c r="V144" s="1138"/>
      <c r="W144" s="1138"/>
      <c r="X144" s="1138"/>
    </row>
    <row r="145" spans="1:24" ht="8.25" customHeight="1"/>
    <row r="146" spans="1:24" ht="12" customHeight="1">
      <c r="A146" s="1040" t="s">
        <v>196</v>
      </c>
      <c r="B146" s="1161">
        <v>1779120378.3199999</v>
      </c>
      <c r="C146" s="1149"/>
      <c r="D146" s="1139">
        <v>74296234.260000005</v>
      </c>
      <c r="E146" s="1143"/>
      <c r="F146" s="1161">
        <v>9818870</v>
      </c>
      <c r="G146" s="1139"/>
      <c r="H146" s="1161">
        <v>441849.15</v>
      </c>
      <c r="I146" s="1139"/>
      <c r="J146" s="1161">
        <v>0</v>
      </c>
      <c r="K146" s="1139"/>
      <c r="L146" s="1161">
        <v>0</v>
      </c>
      <c r="M146" s="1139"/>
      <c r="N146" s="1161">
        <v>642118336</v>
      </c>
      <c r="O146" s="1139"/>
      <c r="P146" s="1141">
        <v>7287088.4134999998</v>
      </c>
      <c r="Q146" s="1142"/>
      <c r="R146" s="1142"/>
      <c r="S146" s="1142"/>
      <c r="T146" s="1142"/>
      <c r="U146" s="1142"/>
      <c r="V146" s="1142"/>
      <c r="W146" s="1142"/>
      <c r="X146" s="1142"/>
    </row>
    <row r="147" spans="1:24" ht="12" customHeight="1">
      <c r="A147" s="1040" t="s">
        <v>198</v>
      </c>
      <c r="B147" s="1143">
        <v>114129353</v>
      </c>
      <c r="C147" s="1149"/>
      <c r="D147" s="1143">
        <v>3670516.69</v>
      </c>
      <c r="E147" s="1149"/>
      <c r="F147" s="1143">
        <v>9044014</v>
      </c>
      <c r="G147" s="1149"/>
      <c r="H147" s="1143">
        <v>63080.98</v>
      </c>
      <c r="I147" s="1149"/>
      <c r="J147" s="1147">
        <v>0</v>
      </c>
      <c r="K147" s="1152"/>
      <c r="L147" s="1152">
        <v>0</v>
      </c>
      <c r="M147" s="1152"/>
      <c r="N147" s="1143">
        <v>24683913</v>
      </c>
      <c r="O147" s="1149"/>
      <c r="P147" s="1145">
        <v>288801.78000000003</v>
      </c>
      <c r="Q147" s="1142"/>
      <c r="R147" s="1142"/>
      <c r="S147" s="1142"/>
      <c r="T147" s="1142"/>
      <c r="U147" s="1142"/>
      <c r="V147" s="1142"/>
      <c r="W147" s="1142"/>
      <c r="X147" s="1142"/>
    </row>
    <row r="148" spans="1:24" ht="12" customHeight="1">
      <c r="A148" s="1040" t="s">
        <v>200</v>
      </c>
      <c r="B148" s="1143">
        <v>34859816</v>
      </c>
      <c r="C148" s="1144"/>
      <c r="D148" s="1143">
        <v>2014978.56</v>
      </c>
      <c r="E148" s="1144"/>
      <c r="F148" s="1143">
        <v>8119860</v>
      </c>
      <c r="G148" s="1144"/>
      <c r="H148" s="1143">
        <v>345094.02</v>
      </c>
      <c r="I148" s="1144"/>
      <c r="J148" s="1147">
        <v>0</v>
      </c>
      <c r="K148" s="1152"/>
      <c r="L148" s="1152">
        <v>0</v>
      </c>
      <c r="M148" s="1152"/>
      <c r="N148" s="1143">
        <v>22218021</v>
      </c>
      <c r="O148" s="1149"/>
      <c r="P148" s="1145">
        <v>269877.64999999997</v>
      </c>
      <c r="Q148" s="1142"/>
      <c r="R148" s="1142"/>
      <c r="S148" s="1142"/>
      <c r="T148" s="1142"/>
      <c r="U148" s="1142"/>
      <c r="V148" s="1142"/>
      <c r="W148" s="1142"/>
      <c r="X148" s="1142"/>
    </row>
    <row r="149" spans="1:24" ht="12" customHeight="1">
      <c r="A149" s="1040" t="s">
        <v>202</v>
      </c>
      <c r="B149" s="1143">
        <v>456242731.89999998</v>
      </c>
      <c r="C149" s="1149"/>
      <c r="D149" s="1143">
        <v>9361713.9800000004</v>
      </c>
      <c r="E149" s="1149"/>
      <c r="F149" s="1143">
        <v>7796349</v>
      </c>
      <c r="G149" s="1144"/>
      <c r="H149" s="1143">
        <v>163723.34</v>
      </c>
      <c r="I149" s="1144"/>
      <c r="J149" s="1147">
        <v>0</v>
      </c>
      <c r="K149" s="1152"/>
      <c r="L149" s="1152">
        <v>0</v>
      </c>
      <c r="M149" s="1152"/>
      <c r="N149" s="1143">
        <v>151402667</v>
      </c>
      <c r="O149" s="1149"/>
      <c r="P149" s="1145">
        <v>1447022.28</v>
      </c>
      <c r="Q149" s="1142"/>
      <c r="R149" s="1142"/>
      <c r="S149" s="1142"/>
      <c r="T149" s="1142"/>
      <c r="U149" s="1142"/>
      <c r="V149" s="1142"/>
      <c r="W149" s="1142"/>
      <c r="X149" s="1142"/>
    </row>
    <row r="150" spans="1:24" ht="12" customHeight="1">
      <c r="A150" s="1040" t="s">
        <v>147</v>
      </c>
      <c r="B150" s="1143">
        <v>2280095480</v>
      </c>
      <c r="C150" s="1149"/>
      <c r="D150" s="1143">
        <v>89252645</v>
      </c>
      <c r="E150" s="1149"/>
      <c r="F150" s="1143">
        <v>89643688</v>
      </c>
      <c r="G150" s="1144"/>
      <c r="H150" s="1143">
        <v>2884913</v>
      </c>
      <c r="I150" s="1144"/>
      <c r="J150" s="1147">
        <v>0</v>
      </c>
      <c r="K150" s="1152"/>
      <c r="L150" s="1152">
        <v>0</v>
      </c>
      <c r="M150" s="1152"/>
      <c r="N150" s="1143">
        <v>985908417</v>
      </c>
      <c r="O150" s="1149"/>
      <c r="P150" s="1145">
        <v>10364037</v>
      </c>
      <c r="Q150" s="1142"/>
      <c r="R150" s="1142"/>
      <c r="S150" s="1142"/>
      <c r="T150" s="1142"/>
      <c r="U150" s="1142"/>
      <c r="V150" s="1142"/>
      <c r="W150" s="1142"/>
      <c r="X150" s="1142"/>
    </row>
    <row r="151" spans="1:24" ht="8.25" customHeight="1">
      <c r="B151" s="1143"/>
      <c r="C151" s="1149"/>
      <c r="D151" s="1143"/>
      <c r="E151" s="1149"/>
      <c r="F151" s="1143"/>
      <c r="G151" s="1144"/>
      <c r="H151" s="1143"/>
      <c r="I151" s="1144"/>
      <c r="J151" s="1147"/>
      <c r="K151" s="1152"/>
      <c r="L151" s="1152"/>
      <c r="M151" s="1152"/>
      <c r="N151" s="1143"/>
      <c r="O151" s="1149"/>
      <c r="P151" s="1145"/>
      <c r="Q151" s="1142"/>
      <c r="R151" s="1142"/>
      <c r="S151" s="1142"/>
      <c r="T151" s="1142"/>
      <c r="U151" s="1142"/>
      <c r="V151" s="1142"/>
      <c r="W151" s="1142"/>
      <c r="X151" s="1142"/>
    </row>
    <row r="152" spans="1:24" ht="12" customHeight="1">
      <c r="A152" s="1040" t="s">
        <v>149</v>
      </c>
      <c r="B152" s="1143">
        <v>26593151</v>
      </c>
      <c r="C152" s="1152"/>
      <c r="D152" s="1143">
        <v>5083281</v>
      </c>
      <c r="E152" s="1147"/>
      <c r="F152" s="1143">
        <v>4853841</v>
      </c>
      <c r="G152" s="1144"/>
      <c r="H152" s="1143">
        <v>97076.82</v>
      </c>
      <c r="I152" s="1144"/>
      <c r="J152" s="1147">
        <v>0</v>
      </c>
      <c r="K152" s="1152"/>
      <c r="L152" s="1152">
        <v>0</v>
      </c>
      <c r="M152" s="1152"/>
      <c r="N152" s="1143">
        <v>37185704</v>
      </c>
      <c r="O152" s="1147"/>
      <c r="P152" s="1145">
        <v>446223</v>
      </c>
      <c r="Q152" s="1142"/>
      <c r="R152" s="1142"/>
      <c r="S152" s="1142"/>
      <c r="T152" s="1142"/>
      <c r="U152" s="1142"/>
      <c r="V152" s="1142"/>
      <c r="W152" s="1142"/>
      <c r="X152" s="1142"/>
    </row>
    <row r="153" spans="1:24" ht="12" customHeight="1">
      <c r="A153" s="1040" t="s">
        <v>151</v>
      </c>
      <c r="B153" s="1143">
        <v>29535380</v>
      </c>
      <c r="C153" s="1149"/>
      <c r="D153" s="1143">
        <v>1609731.59</v>
      </c>
      <c r="E153" s="1143"/>
      <c r="F153" s="1143">
        <v>57785850</v>
      </c>
      <c r="G153" s="1144"/>
      <c r="H153" s="1143">
        <v>3189778.93</v>
      </c>
      <c r="I153" s="1144"/>
      <c r="J153" s="1147">
        <v>0</v>
      </c>
      <c r="K153" s="1152"/>
      <c r="L153" s="1152">
        <v>0</v>
      </c>
      <c r="M153" s="1152"/>
      <c r="N153" s="1143">
        <v>251428671</v>
      </c>
      <c r="O153" s="1143"/>
      <c r="P153" s="1145">
        <v>2011429.36</v>
      </c>
      <c r="Q153" s="1142"/>
      <c r="R153" s="1142"/>
      <c r="S153" s="1142"/>
      <c r="T153" s="1142"/>
      <c r="U153" s="1142"/>
      <c r="V153" s="1142"/>
      <c r="W153" s="1142"/>
      <c r="X153" s="1142"/>
    </row>
    <row r="154" spans="1:24" ht="12" customHeight="1">
      <c r="A154" s="1040" t="s">
        <v>153</v>
      </c>
      <c r="B154" s="1143">
        <v>350622643</v>
      </c>
      <c r="C154" s="1149"/>
      <c r="D154" s="1143">
        <v>11950120.610000001</v>
      </c>
      <c r="E154" s="1143"/>
      <c r="F154" s="1143">
        <v>112709350</v>
      </c>
      <c r="G154" s="1144"/>
      <c r="H154" s="1143">
        <v>1690640.25</v>
      </c>
      <c r="I154" s="1144"/>
      <c r="J154" s="1147">
        <v>0</v>
      </c>
      <c r="K154" s="1152"/>
      <c r="L154" s="1152">
        <v>0</v>
      </c>
      <c r="M154" s="1152"/>
      <c r="N154" s="1143">
        <v>120928855</v>
      </c>
      <c r="O154" s="1143"/>
      <c r="P154" s="1145">
        <v>971843.05</v>
      </c>
      <c r="Q154" s="1142"/>
      <c r="R154" s="1142"/>
      <c r="S154" s="1142"/>
      <c r="T154" s="1142"/>
      <c r="U154" s="1142"/>
      <c r="V154" s="1142"/>
      <c r="W154" s="1142"/>
      <c r="X154" s="1142"/>
    </row>
    <row r="155" spans="1:24" ht="12" customHeight="1">
      <c r="A155" s="1040" t="s">
        <v>155</v>
      </c>
      <c r="B155" s="1143">
        <v>68882864</v>
      </c>
      <c r="C155" s="1149"/>
      <c r="D155" s="1143">
        <v>3439391.3000000003</v>
      </c>
      <c r="E155" s="1143"/>
      <c r="F155" s="1143">
        <v>8394568</v>
      </c>
      <c r="G155" s="1144"/>
      <c r="H155" s="1143">
        <v>419728.4</v>
      </c>
      <c r="I155" s="1144"/>
      <c r="J155" s="1147">
        <v>0</v>
      </c>
      <c r="K155" s="1152"/>
      <c r="L155" s="1152">
        <v>0</v>
      </c>
      <c r="M155" s="1152"/>
      <c r="N155" s="1143">
        <v>23243409</v>
      </c>
      <c r="O155" s="1143"/>
      <c r="P155" s="1145">
        <v>210154.50900000002</v>
      </c>
      <c r="Q155" s="1142"/>
      <c r="R155" s="1142"/>
      <c r="S155" s="1142"/>
      <c r="T155" s="1142"/>
      <c r="U155" s="1142"/>
      <c r="V155" s="1142"/>
      <c r="W155" s="1142"/>
      <c r="X155" s="1142"/>
    </row>
    <row r="156" spans="1:24" ht="12" customHeight="1">
      <c r="A156" s="1040" t="s">
        <v>133</v>
      </c>
      <c r="B156" s="1143">
        <v>355371444</v>
      </c>
      <c r="C156" s="1144"/>
      <c r="D156" s="1143">
        <v>12569166.48</v>
      </c>
      <c r="E156" s="1144"/>
      <c r="F156" s="1143">
        <v>968682</v>
      </c>
      <c r="G156" s="1144"/>
      <c r="H156" s="1143">
        <v>40006.58</v>
      </c>
      <c r="I156" s="1144"/>
      <c r="J156" s="1143">
        <v>0</v>
      </c>
      <c r="K156" s="1144"/>
      <c r="L156" s="1143">
        <v>0</v>
      </c>
      <c r="M156" s="1144"/>
      <c r="N156" s="1143">
        <v>119090933</v>
      </c>
      <c r="O156" s="1144"/>
      <c r="P156" s="1145">
        <v>1399318.46</v>
      </c>
      <c r="Q156" s="1142"/>
      <c r="R156" s="1142"/>
      <c r="S156" s="1142"/>
      <c r="T156" s="1142"/>
      <c r="U156" s="1142"/>
      <c r="V156" s="1142"/>
      <c r="W156" s="1142"/>
      <c r="X156" s="1142"/>
    </row>
    <row r="157" spans="1:24" ht="8.25" customHeight="1">
      <c r="B157" s="1143"/>
      <c r="C157" s="1144"/>
      <c r="D157" s="1143"/>
      <c r="E157" s="1144"/>
      <c r="F157" s="1143"/>
      <c r="G157" s="1144"/>
      <c r="H157" s="1143"/>
      <c r="I157" s="1144"/>
      <c r="J157" s="1143"/>
      <c r="K157" s="1144"/>
      <c r="L157" s="1143"/>
      <c r="M157" s="1144"/>
      <c r="N157" s="1143"/>
      <c r="O157" s="1144"/>
      <c r="P157" s="1145"/>
      <c r="Q157" s="1142"/>
      <c r="R157" s="1142"/>
      <c r="S157" s="1142"/>
      <c r="T157" s="1142"/>
      <c r="U157" s="1142"/>
      <c r="V157" s="1142"/>
      <c r="W157" s="1142"/>
      <c r="X157" s="1142"/>
    </row>
    <row r="158" spans="1:24" ht="12" customHeight="1">
      <c r="A158" s="1040" t="s">
        <v>1189</v>
      </c>
      <c r="B158" s="1143">
        <v>154589456</v>
      </c>
      <c r="C158" s="1144"/>
      <c r="D158" s="1143">
        <v>7729181.6200000001</v>
      </c>
      <c r="E158" s="1144"/>
      <c r="F158" s="1143">
        <v>0</v>
      </c>
      <c r="G158" s="1144"/>
      <c r="H158" s="1143">
        <v>0</v>
      </c>
      <c r="I158" s="1144"/>
      <c r="J158" s="1143">
        <v>0</v>
      </c>
      <c r="K158" s="1144"/>
      <c r="L158" s="1143">
        <v>0</v>
      </c>
      <c r="M158" s="1144"/>
      <c r="N158" s="1143">
        <v>26754744</v>
      </c>
      <c r="O158" s="1144"/>
      <c r="P158" s="1145">
        <v>362526.78120000003</v>
      </c>
      <c r="Q158" s="1142"/>
      <c r="R158" s="1142"/>
      <c r="S158" s="1142"/>
      <c r="T158" s="1142"/>
      <c r="U158" s="1142"/>
      <c r="V158" s="1142"/>
      <c r="W158" s="1142"/>
      <c r="X158" s="1142"/>
    </row>
    <row r="159" spans="1:24" ht="12" customHeight="1">
      <c r="A159" s="1040" t="s">
        <v>26</v>
      </c>
      <c r="B159" s="1143">
        <v>68098046</v>
      </c>
      <c r="C159" s="1144"/>
      <c r="D159" s="1143">
        <v>2649676.85</v>
      </c>
      <c r="E159" s="1144"/>
      <c r="F159" s="1143">
        <v>973154</v>
      </c>
      <c r="G159" s="1144"/>
      <c r="H159" s="1143">
        <v>19463.080000000002</v>
      </c>
      <c r="I159" s="1144"/>
      <c r="J159" s="1143">
        <v>0</v>
      </c>
      <c r="K159" s="1144"/>
      <c r="L159" s="1143">
        <v>0</v>
      </c>
      <c r="M159" s="1144"/>
      <c r="N159" s="1143">
        <v>8006356</v>
      </c>
      <c r="O159" s="1144"/>
      <c r="P159" s="1145">
        <v>79374.89</v>
      </c>
      <c r="Q159" s="1142"/>
      <c r="R159" s="1142"/>
      <c r="S159" s="1142"/>
      <c r="T159" s="1142"/>
      <c r="U159" s="1142"/>
      <c r="V159" s="1142"/>
      <c r="W159" s="1142"/>
      <c r="X159" s="1142"/>
    </row>
    <row r="160" spans="1:24" ht="12" customHeight="1">
      <c r="A160" s="1040" t="s">
        <v>160</v>
      </c>
      <c r="B160" s="1143">
        <v>405379139</v>
      </c>
      <c r="C160" s="1144"/>
      <c r="D160" s="1143">
        <v>12185867.75</v>
      </c>
      <c r="E160" s="1144"/>
      <c r="F160" s="1143">
        <v>14902645</v>
      </c>
      <c r="G160" s="1144"/>
      <c r="H160" s="1143">
        <v>115567.25</v>
      </c>
      <c r="I160" s="1144"/>
      <c r="J160" s="1143">
        <v>0</v>
      </c>
      <c r="K160" s="1144"/>
      <c r="L160" s="1143">
        <v>0</v>
      </c>
      <c r="M160" s="1144"/>
      <c r="N160" s="1143">
        <v>114526025</v>
      </c>
      <c r="O160" s="1144"/>
      <c r="P160" s="1145">
        <v>916782.41</v>
      </c>
      <c r="Q160" s="1142"/>
      <c r="R160" s="1142"/>
      <c r="S160" s="1142"/>
      <c r="T160" s="1142"/>
      <c r="U160" s="1142"/>
      <c r="V160" s="1142"/>
      <c r="W160" s="1142"/>
      <c r="X160" s="1142"/>
    </row>
    <row r="161" spans="1:24" ht="12" customHeight="1">
      <c r="A161" s="1040" t="s">
        <v>162</v>
      </c>
      <c r="B161" s="1143">
        <v>43157928</v>
      </c>
      <c r="C161" s="1149"/>
      <c r="D161" s="1143">
        <v>959354.92999999993</v>
      </c>
      <c r="E161" s="1143"/>
      <c r="F161" s="1143">
        <v>82730785</v>
      </c>
      <c r="G161" s="1143"/>
      <c r="H161" s="1143">
        <v>1240962.31</v>
      </c>
      <c r="I161" s="1143"/>
      <c r="J161" s="1143">
        <v>0</v>
      </c>
      <c r="K161" s="1143"/>
      <c r="L161" s="1143">
        <v>0</v>
      </c>
      <c r="M161" s="1143"/>
      <c r="N161" s="1143">
        <v>15045922</v>
      </c>
      <c r="O161" s="1143"/>
      <c r="P161" s="1145">
        <v>124418.71</v>
      </c>
      <c r="Q161" s="1142"/>
      <c r="R161" s="1142"/>
      <c r="S161" s="1142"/>
      <c r="T161" s="1142"/>
      <c r="U161" s="1142"/>
      <c r="V161" s="1142"/>
      <c r="W161" s="1142"/>
      <c r="X161" s="1142"/>
    </row>
    <row r="162" spans="1:24" ht="12" customHeight="1">
      <c r="A162" s="1040" t="s">
        <v>164</v>
      </c>
      <c r="B162" s="1143">
        <v>1086047373</v>
      </c>
      <c r="C162" s="1144"/>
      <c r="D162" s="1143">
        <v>45718162.259199999</v>
      </c>
      <c r="E162" s="1144"/>
      <c r="F162" s="1143">
        <v>81831658</v>
      </c>
      <c r="G162" s="1144"/>
      <c r="H162" s="1143">
        <v>2716385.22</v>
      </c>
      <c r="I162" s="1144"/>
      <c r="J162" s="1143">
        <v>0</v>
      </c>
      <c r="K162" s="1144"/>
      <c r="L162" s="1143">
        <v>0</v>
      </c>
      <c r="M162" s="1144"/>
      <c r="N162" s="1143">
        <v>352941597</v>
      </c>
      <c r="O162" s="1144"/>
      <c r="P162" s="1145">
        <v>4392216.5171999997</v>
      </c>
      <c r="Q162" s="1142"/>
      <c r="R162" s="1142"/>
      <c r="S162" s="1142"/>
      <c r="T162" s="1142"/>
      <c r="U162" s="1142"/>
      <c r="V162" s="1142"/>
      <c r="W162" s="1142"/>
      <c r="X162" s="1142"/>
    </row>
    <row r="163" spans="1:24" ht="8.25" customHeight="1">
      <c r="B163" s="1143"/>
      <c r="C163" s="1144"/>
      <c r="D163" s="1143"/>
      <c r="E163" s="1144"/>
      <c r="F163" s="1143"/>
      <c r="G163" s="1144"/>
      <c r="H163" s="1143"/>
      <c r="I163" s="1144"/>
      <c r="J163" s="1143"/>
      <c r="K163" s="1144"/>
      <c r="L163" s="1143"/>
      <c r="M163" s="1144"/>
      <c r="N163" s="1143"/>
      <c r="O163" s="1144"/>
      <c r="P163" s="1145"/>
      <c r="Q163" s="1142"/>
      <c r="R163" s="1142"/>
      <c r="S163" s="1142"/>
      <c r="T163" s="1142"/>
      <c r="U163" s="1142"/>
      <c r="V163" s="1142"/>
      <c r="W163" s="1142"/>
      <c r="X163" s="1142"/>
    </row>
    <row r="164" spans="1:24" ht="12" customHeight="1">
      <c r="A164" s="1040" t="s">
        <v>1101</v>
      </c>
      <c r="B164" s="1143">
        <v>414326526</v>
      </c>
      <c r="C164" s="1149"/>
      <c r="D164" s="1143">
        <v>11950975.549999999</v>
      </c>
      <c r="E164" s="1143"/>
      <c r="F164" s="1143">
        <v>109707956</v>
      </c>
      <c r="G164" s="1143"/>
      <c r="H164" s="1143">
        <v>2325808.67</v>
      </c>
      <c r="I164" s="1143"/>
      <c r="J164" s="1143">
        <v>0</v>
      </c>
      <c r="K164" s="1147"/>
      <c r="L164" s="1143">
        <v>0</v>
      </c>
      <c r="M164" s="1147"/>
      <c r="N164" s="1143">
        <v>57610258</v>
      </c>
      <c r="O164" s="1143"/>
      <c r="P164" s="1145">
        <v>491450.78</v>
      </c>
      <c r="Q164" s="1142"/>
      <c r="R164" s="1142"/>
      <c r="S164" s="1142"/>
      <c r="T164" s="1142"/>
      <c r="U164" s="1142"/>
      <c r="V164" s="1142"/>
      <c r="W164" s="1142"/>
      <c r="X164" s="1142"/>
    </row>
    <row r="165" spans="1:24" ht="12" customHeight="1">
      <c r="A165" s="1040" t="s">
        <v>168</v>
      </c>
      <c r="B165" s="1143">
        <v>150843627</v>
      </c>
      <c r="C165" s="1149"/>
      <c r="D165" s="1143">
        <v>5273216.46</v>
      </c>
      <c r="E165" s="1143"/>
      <c r="F165" s="1143">
        <v>287133116</v>
      </c>
      <c r="G165" s="1143"/>
      <c r="H165" s="1143">
        <v>8757560.0399999991</v>
      </c>
      <c r="I165" s="1143"/>
      <c r="J165" s="1143">
        <v>0</v>
      </c>
      <c r="K165" s="1143"/>
      <c r="L165" s="1143">
        <v>0</v>
      </c>
      <c r="M165" s="1143"/>
      <c r="N165" s="1143">
        <v>362719625</v>
      </c>
      <c r="O165" s="1143"/>
      <c r="P165" s="1145">
        <v>4106348.83</v>
      </c>
      <c r="Q165" s="1142"/>
      <c r="R165" s="1142"/>
      <c r="S165" s="1142"/>
      <c r="T165" s="1142"/>
      <c r="U165" s="1142"/>
      <c r="V165" s="1142"/>
      <c r="W165" s="1142"/>
      <c r="X165" s="1142"/>
    </row>
    <row r="166" spans="1:24" ht="12" customHeight="1">
      <c r="A166" s="1040" t="s">
        <v>1102</v>
      </c>
      <c r="B166" s="1143">
        <v>43608961.600000001</v>
      </c>
      <c r="C166" s="1149"/>
      <c r="D166" s="1143">
        <v>1640224.62</v>
      </c>
      <c r="E166" s="1143"/>
      <c r="F166" s="1143">
        <v>82711.55</v>
      </c>
      <c r="G166" s="1143"/>
      <c r="H166" s="1143">
        <v>3472.73</v>
      </c>
      <c r="I166" s="1143"/>
      <c r="J166" s="1143">
        <v>0</v>
      </c>
      <c r="K166" s="1143"/>
      <c r="L166" s="1143">
        <v>0</v>
      </c>
      <c r="M166" s="1143"/>
      <c r="N166" s="1143">
        <v>207878</v>
      </c>
      <c r="O166" s="1143"/>
      <c r="P166" s="1145">
        <v>8834.82</v>
      </c>
      <c r="Q166" s="1142"/>
      <c r="R166" s="1142"/>
      <c r="S166" s="1142"/>
      <c r="T166" s="1142"/>
      <c r="U166" s="1142"/>
      <c r="V166" s="1142"/>
      <c r="W166" s="1142"/>
      <c r="X166" s="1142"/>
    </row>
    <row r="167" spans="1:24" ht="12" customHeight="1">
      <c r="A167" s="1045" t="s">
        <v>172</v>
      </c>
      <c r="B167" s="1145">
        <v>643369162</v>
      </c>
      <c r="C167" s="1153"/>
      <c r="D167" s="1145">
        <v>21358372</v>
      </c>
      <c r="E167" s="1145"/>
      <c r="F167" s="1145">
        <v>169680373</v>
      </c>
      <c r="G167" s="1145"/>
      <c r="H167" s="1145">
        <v>5136935.45</v>
      </c>
      <c r="I167" s="1145"/>
      <c r="J167" s="1145">
        <v>0</v>
      </c>
      <c r="K167" s="1154"/>
      <c r="L167" s="1145">
        <v>0</v>
      </c>
      <c r="M167" s="1154"/>
      <c r="N167" s="1145">
        <v>232899514</v>
      </c>
      <c r="O167" s="1145"/>
      <c r="P167" s="1145">
        <v>2596125.27</v>
      </c>
      <c r="Q167" s="1142"/>
      <c r="R167" s="1142"/>
      <c r="S167" s="1142"/>
      <c r="T167" s="1142"/>
      <c r="U167" s="1142"/>
      <c r="V167" s="1142"/>
      <c r="W167" s="1142"/>
      <c r="X167" s="1142"/>
    </row>
    <row r="168" spans="1:24" s="1045" customFormat="1" ht="12" customHeight="1">
      <c r="A168" s="1045" t="s">
        <v>1103</v>
      </c>
      <c r="B168" s="1145">
        <v>373471810</v>
      </c>
      <c r="C168" s="1153"/>
      <c r="D168" s="1145">
        <v>13205004.649999999</v>
      </c>
      <c r="E168" s="1145"/>
      <c r="F168" s="1145">
        <v>700545390</v>
      </c>
      <c r="G168" s="1145"/>
      <c r="H168" s="1145">
        <v>4786264.63</v>
      </c>
      <c r="I168" s="1145"/>
      <c r="J168" s="1145">
        <v>0</v>
      </c>
      <c r="K168" s="1154"/>
      <c r="L168" s="1145">
        <v>0</v>
      </c>
      <c r="M168" s="1154"/>
      <c r="N168" s="1145">
        <v>106921210</v>
      </c>
      <c r="O168" s="1145"/>
      <c r="P168" s="1145">
        <v>1567487</v>
      </c>
      <c r="Q168" s="1142"/>
      <c r="R168" s="1142"/>
      <c r="S168" s="1142"/>
      <c r="T168" s="1142"/>
      <c r="U168" s="1142"/>
      <c r="V168" s="1142"/>
      <c r="W168" s="1142"/>
      <c r="X168" s="1142"/>
    </row>
    <row r="169" spans="1:24" ht="14.25" customHeight="1">
      <c r="A169" s="1029" t="s">
        <v>1137</v>
      </c>
      <c r="B169" s="1130"/>
      <c r="C169" s="1085"/>
      <c r="D169" s="1130"/>
      <c r="E169" s="1085"/>
      <c r="F169" s="1130"/>
      <c r="G169" s="1085"/>
      <c r="H169" s="1130"/>
      <c r="I169" s="1085"/>
      <c r="J169" s="1130"/>
      <c r="K169" s="1085"/>
      <c r="L169" s="1130"/>
      <c r="M169" s="1085"/>
      <c r="N169" s="1130"/>
      <c r="O169" s="1085"/>
      <c r="P169" s="1130"/>
      <c r="Q169" s="1100"/>
      <c r="R169" s="1100"/>
      <c r="S169" s="1100"/>
      <c r="T169" s="1100"/>
      <c r="U169" s="1100"/>
      <c r="V169" s="1100"/>
      <c r="W169" s="1100"/>
      <c r="X169" s="1100"/>
    </row>
    <row r="170" spans="1:24" s="1110" customFormat="1" ht="12.75">
      <c r="A170" s="1131" t="s">
        <v>1130</v>
      </c>
      <c r="B170" s="1131"/>
      <c r="C170" s="1131"/>
      <c r="D170" s="1131"/>
      <c r="E170" s="1131"/>
      <c r="F170" s="1131"/>
      <c r="G170" s="1131"/>
      <c r="H170" s="1131"/>
      <c r="I170" s="1131"/>
      <c r="J170" s="1131"/>
      <c r="K170" s="1131"/>
      <c r="L170" s="1131"/>
      <c r="M170" s="1131"/>
      <c r="N170" s="1131"/>
      <c r="O170" s="1131"/>
      <c r="P170" s="1131"/>
      <c r="Q170" s="1156"/>
      <c r="R170" s="1156"/>
      <c r="S170" s="1156"/>
      <c r="T170" s="1156"/>
      <c r="U170" s="1156"/>
      <c r="V170" s="1156"/>
      <c r="W170" s="1156"/>
      <c r="X170" s="1156"/>
    </row>
    <row r="171" spans="1:24" ht="12.75">
      <c r="A171" s="1250" t="str">
        <f>A129</f>
        <v>Assessed Values and Levies by Locality - Tax Year 2018</v>
      </c>
      <c r="B171" s="1250"/>
      <c r="C171" s="1249"/>
      <c r="D171" s="1249"/>
      <c r="E171" s="1249"/>
      <c r="F171" s="1249"/>
      <c r="G171" s="1249"/>
      <c r="H171" s="1249"/>
      <c r="I171" s="1249"/>
      <c r="J171" s="1249"/>
      <c r="K171" s="1249"/>
      <c r="L171" s="1249"/>
      <c r="M171" s="1249"/>
      <c r="N171" s="1249"/>
      <c r="O171" s="1249"/>
      <c r="P171" s="1249"/>
      <c r="Q171" s="1134"/>
      <c r="R171" s="1134"/>
      <c r="S171" s="1134"/>
      <c r="T171" s="1134"/>
      <c r="U171" s="1134"/>
      <c r="V171" s="1134"/>
      <c r="W171" s="1134"/>
      <c r="X171" s="1134"/>
    </row>
    <row r="172" spans="1:24" ht="8.25" customHeight="1" thickBot="1">
      <c r="A172" s="1088"/>
      <c r="B172" s="1088"/>
      <c r="C172" s="1088"/>
      <c r="D172" s="1088"/>
      <c r="E172" s="1088"/>
      <c r="F172" s="1088"/>
      <c r="G172" s="1088"/>
      <c r="H172" s="1088"/>
      <c r="I172" s="1088"/>
      <c r="J172" s="1088"/>
      <c r="K172" s="1088"/>
      <c r="L172" s="1088"/>
      <c r="M172" s="1088"/>
      <c r="N172" s="1088"/>
      <c r="O172" s="1088"/>
      <c r="P172" s="1088"/>
      <c r="Q172" s="1134"/>
      <c r="R172" s="1134"/>
      <c r="S172" s="1134"/>
      <c r="T172" s="1134"/>
      <c r="U172" s="1134"/>
      <c r="V172" s="1134"/>
      <c r="W172" s="1134"/>
      <c r="X172" s="1134"/>
    </row>
    <row r="173" spans="1:24" ht="12.75" customHeight="1">
      <c r="A173" s="1085"/>
      <c r="B173" s="1416" t="s">
        <v>1131</v>
      </c>
      <c r="C173" s="1416"/>
      <c r="D173" s="1416"/>
      <c r="E173" s="1085"/>
      <c r="F173" s="1416" t="s">
        <v>1132</v>
      </c>
      <c r="G173" s="1416"/>
      <c r="H173" s="1416"/>
      <c r="I173" s="1085"/>
      <c r="J173" s="1416" t="s">
        <v>1133</v>
      </c>
      <c r="K173" s="1416"/>
      <c r="L173" s="1416"/>
      <c r="M173" s="1085"/>
      <c r="N173" s="1416" t="s">
        <v>1134</v>
      </c>
      <c r="O173" s="1416"/>
      <c r="P173" s="1416"/>
      <c r="Q173" s="1135"/>
      <c r="R173" s="1135"/>
      <c r="S173" s="1135"/>
      <c r="T173" s="1135"/>
      <c r="U173" s="1135"/>
      <c r="V173" s="1135"/>
      <c r="W173" s="1135"/>
      <c r="X173" s="1135"/>
    </row>
    <row r="174" spans="1:24" ht="10.5" customHeight="1">
      <c r="A174" s="1136" t="s">
        <v>25</v>
      </c>
      <c r="B174" s="1137" t="s">
        <v>1135</v>
      </c>
      <c r="C174" s="1106"/>
      <c r="D174" s="1137" t="s">
        <v>1136</v>
      </c>
      <c r="E174" s="1106"/>
      <c r="F174" s="1137" t="s">
        <v>1135</v>
      </c>
      <c r="G174" s="1106"/>
      <c r="H174" s="1137" t="s">
        <v>1136</v>
      </c>
      <c r="I174" s="1106"/>
      <c r="J174" s="1137" t="s">
        <v>1135</v>
      </c>
      <c r="K174" s="1106"/>
      <c r="L174" s="1137" t="s">
        <v>1136</v>
      </c>
      <c r="M174" s="1106"/>
      <c r="N174" s="1137" t="s">
        <v>1135</v>
      </c>
      <c r="O174" s="1106"/>
      <c r="P174" s="1137" t="s">
        <v>1136</v>
      </c>
      <c r="Q174" s="1138"/>
      <c r="R174" s="1138"/>
      <c r="S174" s="1138"/>
      <c r="T174" s="1138"/>
      <c r="U174" s="1138"/>
      <c r="V174" s="1138"/>
      <c r="W174" s="1138"/>
      <c r="X174" s="1138"/>
    </row>
    <row r="175" spans="1:24" ht="6" customHeight="1"/>
    <row r="176" spans="1:24" ht="12" customHeight="1">
      <c r="A176" s="1040" t="s">
        <v>1126</v>
      </c>
      <c r="B176" s="1139">
        <v>148861685</v>
      </c>
      <c r="C176" s="1140"/>
      <c r="D176" s="1139">
        <v>5208028.6000000006</v>
      </c>
      <c r="E176" s="1140"/>
      <c r="F176" s="1139">
        <v>1001820</v>
      </c>
      <c r="G176" s="1140"/>
      <c r="H176" s="1139">
        <v>35063.79</v>
      </c>
      <c r="I176" s="1140"/>
      <c r="J176" s="1139">
        <v>0</v>
      </c>
      <c r="K176" s="1140"/>
      <c r="L176" s="1139">
        <v>0</v>
      </c>
      <c r="M176" s="1140"/>
      <c r="N176" s="1139">
        <v>29893474</v>
      </c>
      <c r="O176" s="1140"/>
      <c r="P176" s="1141">
        <v>463348.85</v>
      </c>
      <c r="Q176" s="1142"/>
      <c r="R176" s="1142"/>
      <c r="S176" s="1142"/>
      <c r="T176" s="1142"/>
      <c r="U176" s="1142"/>
      <c r="V176" s="1142"/>
      <c r="W176" s="1142"/>
      <c r="X176" s="1142"/>
    </row>
    <row r="177" spans="1:24" ht="12" customHeight="1">
      <c r="A177" s="1040" t="s">
        <v>178</v>
      </c>
      <c r="B177" s="1143">
        <v>111388904</v>
      </c>
      <c r="C177" s="1149"/>
      <c r="D177" s="1143">
        <v>2561516.2599999998</v>
      </c>
      <c r="E177" s="1149"/>
      <c r="F177" s="1143">
        <v>6813534</v>
      </c>
      <c r="G177" s="1149"/>
      <c r="H177" s="1143">
        <v>126050.38</v>
      </c>
      <c r="I177" s="1149"/>
      <c r="J177" s="1143">
        <v>0</v>
      </c>
      <c r="K177" s="1149"/>
      <c r="L177" s="1143">
        <v>0</v>
      </c>
      <c r="M177" s="1149"/>
      <c r="N177" s="1143">
        <v>24872834</v>
      </c>
      <c r="O177" s="1149"/>
      <c r="P177" s="1145">
        <v>271245.59999999998</v>
      </c>
      <c r="Q177" s="1142"/>
      <c r="R177" s="1142"/>
      <c r="S177" s="1142"/>
      <c r="T177" s="1142"/>
      <c r="U177" s="1142"/>
      <c r="V177" s="1142"/>
      <c r="W177" s="1142"/>
      <c r="X177" s="1142"/>
    </row>
    <row r="178" spans="1:24" ht="12" customHeight="1">
      <c r="A178" s="1040" t="s">
        <v>180</v>
      </c>
      <c r="B178" s="1143">
        <v>1421655102</v>
      </c>
      <c r="C178" s="1149"/>
      <c r="D178" s="1143">
        <v>60430913.520000003</v>
      </c>
      <c r="E178" s="1149"/>
      <c r="F178" s="1143">
        <v>611101408</v>
      </c>
      <c r="G178" s="1149"/>
      <c r="H178" s="1143">
        <v>22916303.190000001</v>
      </c>
      <c r="I178" s="1149"/>
      <c r="J178" s="1143">
        <v>0</v>
      </c>
      <c r="K178" s="1149"/>
      <c r="L178" s="1143">
        <v>0</v>
      </c>
      <c r="M178" s="1149"/>
      <c r="N178" s="1143">
        <v>163182794</v>
      </c>
      <c r="O178" s="1149"/>
      <c r="P178" s="1145">
        <v>2098506.1</v>
      </c>
      <c r="Q178" s="1142"/>
      <c r="R178" s="1142"/>
      <c r="S178" s="1142"/>
      <c r="T178" s="1142"/>
      <c r="U178" s="1142"/>
      <c r="V178" s="1142"/>
      <c r="W178" s="1142"/>
      <c r="X178" s="1142"/>
    </row>
    <row r="179" spans="1:24" ht="12" customHeight="1">
      <c r="A179" s="1040" t="s">
        <v>447</v>
      </c>
      <c r="B179" s="1143">
        <v>726794194.14999998</v>
      </c>
      <c r="C179" s="1144"/>
      <c r="D179" s="1143">
        <v>27554555.665875003</v>
      </c>
      <c r="E179" s="1144"/>
      <c r="F179" s="1143">
        <v>206173924</v>
      </c>
      <c r="G179" s="1144"/>
      <c r="H179" s="1143">
        <v>6513149.9330000002</v>
      </c>
      <c r="I179" s="1144"/>
      <c r="J179" s="1143">
        <v>0</v>
      </c>
      <c r="K179" s="1144"/>
      <c r="L179" s="1143">
        <v>0</v>
      </c>
      <c r="M179" s="1144"/>
      <c r="N179" s="1143">
        <v>799618378</v>
      </c>
      <c r="O179" s="1144"/>
      <c r="P179" s="1145">
        <v>9222755.6679999996</v>
      </c>
      <c r="Q179" s="1142"/>
      <c r="R179" s="1142"/>
      <c r="S179" s="1142"/>
      <c r="T179" s="1142"/>
      <c r="U179" s="1142"/>
      <c r="V179" s="1142"/>
      <c r="W179" s="1142"/>
      <c r="X179" s="1142"/>
    </row>
    <row r="180" spans="1:24" ht="12" customHeight="1">
      <c r="A180" s="1040" t="s">
        <v>1194</v>
      </c>
      <c r="B180" s="1143">
        <v>27797256</v>
      </c>
      <c r="C180" s="1144">
        <v>0</v>
      </c>
      <c r="D180" s="1143">
        <v>569847.4</v>
      </c>
      <c r="E180" s="1144"/>
      <c r="F180" s="1143">
        <v>5024584</v>
      </c>
      <c r="G180" s="1144"/>
      <c r="H180" s="1143">
        <v>103004.26</v>
      </c>
      <c r="I180" s="1144"/>
      <c r="J180" s="1143">
        <v>0</v>
      </c>
      <c r="K180" s="1144"/>
      <c r="L180" s="1143">
        <v>0</v>
      </c>
      <c r="M180" s="1144"/>
      <c r="N180" s="1143">
        <v>26354653</v>
      </c>
      <c r="O180" s="1144"/>
      <c r="P180" s="1145">
        <v>237191.66</v>
      </c>
      <c r="Q180" s="1142"/>
      <c r="R180" s="1142"/>
      <c r="S180" s="1142"/>
      <c r="T180" s="1142"/>
      <c r="U180" s="1142"/>
      <c r="V180" s="1142"/>
      <c r="W180" s="1142"/>
      <c r="X180" s="1142"/>
    </row>
    <row r="181" spans="1:24" ht="6" customHeight="1">
      <c r="B181" s="1143"/>
      <c r="C181" s="1144"/>
      <c r="D181" s="1143"/>
      <c r="E181" s="1144"/>
      <c r="F181" s="1143"/>
      <c r="G181" s="1144"/>
      <c r="H181" s="1143"/>
      <c r="I181" s="1144"/>
      <c r="J181" s="1143"/>
      <c r="K181" s="1144"/>
      <c r="L181" s="1143"/>
      <c r="M181" s="1144"/>
      <c r="N181" s="1143"/>
      <c r="O181" s="1144"/>
      <c r="P181" s="1145"/>
      <c r="Q181" s="1142"/>
      <c r="R181" s="1142"/>
      <c r="S181" s="1142"/>
      <c r="T181" s="1142"/>
      <c r="U181" s="1142"/>
      <c r="V181" s="1142"/>
      <c r="W181" s="1142"/>
      <c r="X181" s="1142"/>
    </row>
    <row r="182" spans="1:24" ht="12" customHeight="1">
      <c r="A182" s="1040" t="s">
        <v>455</v>
      </c>
      <c r="B182" s="1143">
        <v>179256015</v>
      </c>
      <c r="C182" s="1144"/>
      <c r="D182" s="1143">
        <v>46608240.060000002</v>
      </c>
      <c r="E182" s="1144"/>
      <c r="F182" s="1143">
        <v>38823776</v>
      </c>
      <c r="G182" s="1144"/>
      <c r="H182" s="1143">
        <v>1475303.48</v>
      </c>
      <c r="I182" s="1144"/>
      <c r="J182" s="1143">
        <v>0</v>
      </c>
      <c r="K182" s="1144"/>
      <c r="L182" s="1143">
        <v>0</v>
      </c>
      <c r="M182" s="1144"/>
      <c r="N182" s="1143">
        <v>311967873</v>
      </c>
      <c r="O182" s="1144"/>
      <c r="P182" s="1145">
        <v>7372264.2699999996</v>
      </c>
      <c r="Q182" s="1142"/>
      <c r="R182" s="1142"/>
      <c r="S182" s="1142"/>
      <c r="T182" s="1142"/>
      <c r="U182" s="1142"/>
      <c r="V182" s="1142"/>
      <c r="W182" s="1142"/>
      <c r="X182" s="1142"/>
    </row>
    <row r="183" spans="1:24" ht="12" customHeight="1">
      <c r="A183" s="1040" t="s">
        <v>1105</v>
      </c>
      <c r="B183" s="1143">
        <v>162722390</v>
      </c>
      <c r="C183" s="1144"/>
      <c r="D183" s="1143">
        <v>4866799.04</v>
      </c>
      <c r="E183" s="1144"/>
      <c r="F183" s="1143">
        <v>0</v>
      </c>
      <c r="G183" s="1144"/>
      <c r="H183" s="1143">
        <v>0</v>
      </c>
      <c r="I183" s="1144"/>
      <c r="J183" s="1143">
        <v>0</v>
      </c>
      <c r="K183" s="1144"/>
      <c r="L183" s="1143">
        <v>0</v>
      </c>
      <c r="M183" s="1144"/>
      <c r="N183" s="1143">
        <v>22895189</v>
      </c>
      <c r="O183" s="1144"/>
      <c r="P183" s="1145">
        <v>261005.16</v>
      </c>
      <c r="Q183" s="1142"/>
      <c r="R183" s="1142"/>
      <c r="S183" s="1142"/>
      <c r="T183" s="1142"/>
      <c r="U183" s="1142"/>
      <c r="V183" s="1142"/>
      <c r="W183" s="1142"/>
      <c r="X183" s="1142"/>
    </row>
    <row r="184" spans="1:24" ht="12" customHeight="1">
      <c r="A184" s="1040" t="s">
        <v>1195</v>
      </c>
      <c r="B184" s="1143">
        <v>742662810.92999995</v>
      </c>
      <c r="C184" s="1144"/>
      <c r="D184" s="1143">
        <v>32730745.759999998</v>
      </c>
      <c r="E184" s="1144"/>
      <c r="F184" s="1143">
        <v>34139299</v>
      </c>
      <c r="G184" s="1144"/>
      <c r="H184" s="1143">
        <v>1024540.23</v>
      </c>
      <c r="I184" s="1144"/>
      <c r="J184" s="1143">
        <v>0</v>
      </c>
      <c r="K184" s="1144"/>
      <c r="L184" s="1143">
        <v>0</v>
      </c>
      <c r="M184" s="1144"/>
      <c r="N184" s="1143">
        <v>249173089</v>
      </c>
      <c r="O184" s="1144"/>
      <c r="P184" s="1145">
        <v>3281878.31</v>
      </c>
      <c r="Q184" s="1142"/>
      <c r="R184" s="1142"/>
      <c r="S184" s="1142"/>
      <c r="T184" s="1142"/>
      <c r="U184" s="1142"/>
      <c r="V184" s="1142"/>
      <c r="W184" s="1142"/>
      <c r="X184" s="1142"/>
    </row>
    <row r="185" spans="1:24" ht="12" customHeight="1">
      <c r="A185" s="1040" t="s">
        <v>192</v>
      </c>
      <c r="B185" s="1143">
        <v>61504384</v>
      </c>
      <c r="C185" s="1149"/>
      <c r="D185" s="1143">
        <v>1492362.69</v>
      </c>
      <c r="E185" s="1149"/>
      <c r="F185" s="1143">
        <v>15055719</v>
      </c>
      <c r="G185" s="1149"/>
      <c r="H185" s="1143">
        <v>264980.65000000002</v>
      </c>
      <c r="I185" s="1149"/>
      <c r="J185" s="1143">
        <v>0</v>
      </c>
      <c r="K185" s="1149"/>
      <c r="L185" s="1143">
        <v>0</v>
      </c>
      <c r="M185" s="1149"/>
      <c r="N185" s="1143">
        <v>25766298</v>
      </c>
      <c r="O185" s="1149"/>
      <c r="P185" s="1145">
        <v>195918.35</v>
      </c>
      <c r="Q185" s="1142"/>
      <c r="R185" s="1142"/>
      <c r="S185" s="1142"/>
      <c r="T185" s="1142"/>
      <c r="U185" s="1142"/>
      <c r="V185" s="1142"/>
      <c r="W185" s="1142"/>
      <c r="X185" s="1142"/>
    </row>
    <row r="186" spans="1:24" ht="12" customHeight="1">
      <c r="A186" s="1040" t="s">
        <v>156</v>
      </c>
      <c r="B186" s="1143">
        <v>2395156471</v>
      </c>
      <c r="C186" s="1149"/>
      <c r="D186" s="1143">
        <v>82105098</v>
      </c>
      <c r="E186" s="1149"/>
      <c r="F186" s="1143">
        <v>613121120</v>
      </c>
      <c r="G186" s="1149"/>
      <c r="H186" s="1143">
        <v>14101785.809999999</v>
      </c>
      <c r="I186" s="1149"/>
      <c r="J186" s="1143">
        <v>0</v>
      </c>
      <c r="K186" s="1149"/>
      <c r="L186" s="1143">
        <v>0</v>
      </c>
      <c r="M186" s="1149"/>
      <c r="N186" s="1143">
        <v>955738794</v>
      </c>
      <c r="O186" s="1149"/>
      <c r="P186" s="1145">
        <v>11465544.039999999</v>
      </c>
      <c r="Q186" s="1142"/>
      <c r="R186" s="1142"/>
      <c r="S186" s="1142"/>
      <c r="T186" s="1142"/>
      <c r="U186" s="1142"/>
      <c r="V186" s="1142"/>
      <c r="W186" s="1142"/>
      <c r="X186" s="1142"/>
    </row>
    <row r="187" spans="1:24" ht="8.25" customHeight="1">
      <c r="B187" s="1143"/>
      <c r="C187" s="1149"/>
      <c r="D187" s="1143"/>
      <c r="E187" s="1149"/>
      <c r="F187" s="1143"/>
      <c r="G187" s="1149"/>
      <c r="H187" s="1143"/>
      <c r="I187" s="1149"/>
      <c r="J187" s="1143"/>
      <c r="K187" s="1149"/>
      <c r="L187" s="1143"/>
      <c r="M187" s="1149"/>
      <c r="N187" s="1143"/>
      <c r="O187" s="1149"/>
      <c r="P187" s="1145"/>
      <c r="Q187" s="1142"/>
      <c r="R187" s="1142"/>
      <c r="S187" s="1142"/>
      <c r="T187" s="1142"/>
      <c r="U187" s="1142"/>
      <c r="V187" s="1142"/>
      <c r="W187" s="1142"/>
      <c r="X187" s="1142"/>
    </row>
    <row r="188" spans="1:24" ht="12" customHeight="1">
      <c r="A188" s="1040" t="s">
        <v>27</v>
      </c>
      <c r="B188" s="1143">
        <v>913696107</v>
      </c>
      <c r="C188" s="1144"/>
      <c r="D188" s="1143">
        <v>30654770.959999997</v>
      </c>
      <c r="E188" s="1144"/>
      <c r="F188" s="1143">
        <v>92101245</v>
      </c>
      <c r="G188" s="1144"/>
      <c r="H188" s="1143">
        <v>3177492.94</v>
      </c>
      <c r="I188" s="1144"/>
      <c r="J188" s="1143">
        <v>0</v>
      </c>
      <c r="K188" s="1144"/>
      <c r="L188" s="1143">
        <v>0</v>
      </c>
      <c r="M188" s="1144"/>
      <c r="N188" s="1143">
        <v>452876419</v>
      </c>
      <c r="O188" s="1144"/>
      <c r="P188" s="1145">
        <v>5569356</v>
      </c>
      <c r="Q188" s="1142"/>
      <c r="R188" s="1142"/>
      <c r="S188" s="1142"/>
      <c r="T188" s="1142"/>
      <c r="U188" s="1142"/>
      <c r="V188" s="1142"/>
      <c r="W188" s="1142"/>
      <c r="X188" s="1142"/>
    </row>
    <row r="189" spans="1:24" ht="12" customHeight="1">
      <c r="A189" s="1040" t="s">
        <v>193</v>
      </c>
      <c r="B189" s="1143">
        <v>363688152</v>
      </c>
      <c r="C189" s="1144"/>
      <c r="D189" s="1143">
        <v>11800849.630000001</v>
      </c>
      <c r="E189" s="1144"/>
      <c r="F189" s="1143">
        <v>101909806</v>
      </c>
      <c r="G189" s="1144"/>
      <c r="H189" s="1143">
        <v>3261113.79</v>
      </c>
      <c r="I189" s="1144"/>
      <c r="J189" s="1143">
        <v>0</v>
      </c>
      <c r="K189" s="1144"/>
      <c r="L189" s="1143">
        <v>0</v>
      </c>
      <c r="M189" s="1144"/>
      <c r="N189" s="1143">
        <v>53418530</v>
      </c>
      <c r="O189" s="1144"/>
      <c r="P189" s="1145">
        <v>630794.19999999995</v>
      </c>
      <c r="Q189" s="1142"/>
      <c r="R189" s="1142"/>
      <c r="S189" s="1142"/>
      <c r="T189" s="1142"/>
      <c r="U189" s="1142"/>
      <c r="V189" s="1142"/>
      <c r="W189" s="1142"/>
      <c r="X189" s="1142"/>
    </row>
    <row r="190" spans="1:24" ht="12" customHeight="1">
      <c r="A190" s="1040" t="s">
        <v>194</v>
      </c>
      <c r="B190" s="1143">
        <v>260227013</v>
      </c>
      <c r="C190" s="1144"/>
      <c r="D190" s="1143">
        <v>7509007.3999999994</v>
      </c>
      <c r="E190" s="1144"/>
      <c r="F190" s="1143">
        <v>39415891</v>
      </c>
      <c r="G190" s="1144"/>
      <c r="H190" s="1143">
        <v>48875705</v>
      </c>
      <c r="I190" s="1144"/>
      <c r="J190" s="1143">
        <v>0</v>
      </c>
      <c r="K190" s="1144"/>
      <c r="L190" s="1143">
        <v>0</v>
      </c>
      <c r="M190" s="1144"/>
      <c r="N190" s="1143">
        <v>93061390</v>
      </c>
      <c r="O190" s="1144"/>
      <c r="P190" s="1145">
        <v>905126.11</v>
      </c>
      <c r="Q190" s="1142"/>
      <c r="R190" s="1142"/>
      <c r="S190" s="1142"/>
      <c r="T190" s="1142"/>
      <c r="U190" s="1142"/>
      <c r="V190" s="1142"/>
      <c r="W190" s="1142"/>
      <c r="X190" s="1142"/>
    </row>
    <row r="191" spans="1:24" ht="12" customHeight="1">
      <c r="A191" s="1040" t="s">
        <v>195</v>
      </c>
      <c r="B191" s="1143">
        <v>1006206430</v>
      </c>
      <c r="C191" s="1149"/>
      <c r="D191" s="1143">
        <v>33966854.717</v>
      </c>
      <c r="E191" s="1149"/>
      <c r="F191" s="1143">
        <v>68567620</v>
      </c>
      <c r="G191" s="1149"/>
      <c r="H191" s="1143">
        <v>2146406.58</v>
      </c>
      <c r="I191" s="1149"/>
      <c r="J191" s="1143">
        <v>0</v>
      </c>
      <c r="K191" s="1149"/>
      <c r="L191" s="1143">
        <v>0</v>
      </c>
      <c r="M191" s="1149"/>
      <c r="N191" s="1143">
        <v>414007466</v>
      </c>
      <c r="O191" s="1149"/>
      <c r="P191" s="1145">
        <v>4605519</v>
      </c>
      <c r="Q191" s="1142"/>
      <c r="R191" s="1142"/>
      <c r="S191" s="1142"/>
      <c r="T191" s="1142"/>
      <c r="U191" s="1142"/>
      <c r="V191" s="1142"/>
      <c r="W191" s="1142"/>
      <c r="X191" s="1142"/>
    </row>
    <row r="192" spans="1:24" ht="12" customHeight="1">
      <c r="A192" s="1040" t="s">
        <v>703</v>
      </c>
      <c r="B192" s="1143">
        <v>4564438531</v>
      </c>
      <c r="C192" s="1149"/>
      <c r="D192" s="1143">
        <v>171690392.98304999</v>
      </c>
      <c r="E192" s="1149"/>
      <c r="F192" s="1143">
        <v>221880258</v>
      </c>
      <c r="G192" s="1149"/>
      <c r="H192" s="1143">
        <v>488136.56759999995</v>
      </c>
      <c r="I192" s="1149"/>
      <c r="J192" s="1143">
        <v>0</v>
      </c>
      <c r="K192" s="1149"/>
      <c r="L192" s="1143">
        <v>0</v>
      </c>
      <c r="M192" s="1149"/>
      <c r="N192" s="1143">
        <v>1965274152</v>
      </c>
      <c r="O192" s="1149"/>
      <c r="P192" s="1145">
        <v>9951836.1999999993</v>
      </c>
      <c r="Q192" s="1142"/>
      <c r="R192" s="1142"/>
      <c r="S192" s="1142"/>
      <c r="T192" s="1142"/>
      <c r="U192" s="1142"/>
      <c r="V192" s="1142"/>
      <c r="W192" s="1142"/>
      <c r="X192" s="1142"/>
    </row>
    <row r="193" spans="1:24" ht="8.25" customHeight="1">
      <c r="B193" s="1143"/>
      <c r="C193" s="1149"/>
      <c r="D193" s="1143"/>
      <c r="E193" s="1149"/>
      <c r="F193" s="1143"/>
      <c r="G193" s="1149"/>
      <c r="H193" s="1143"/>
      <c r="I193" s="1149"/>
      <c r="J193" s="1143"/>
      <c r="K193" s="1149"/>
      <c r="L193" s="1143"/>
      <c r="M193" s="1149"/>
      <c r="N193" s="1143"/>
      <c r="O193" s="1149"/>
      <c r="P193" s="1145"/>
      <c r="Q193" s="1142"/>
      <c r="R193" s="1142"/>
      <c r="S193" s="1142"/>
      <c r="T193" s="1142"/>
      <c r="U193" s="1142"/>
      <c r="V193" s="1142"/>
      <c r="W193" s="1142"/>
      <c r="X193" s="1142"/>
    </row>
    <row r="194" spans="1:24" ht="12" customHeight="1">
      <c r="A194" s="1040" t="s">
        <v>197</v>
      </c>
      <c r="B194" s="1143">
        <v>109419331</v>
      </c>
      <c r="C194" s="1149"/>
      <c r="D194" s="1143">
        <v>5410553.9800000004</v>
      </c>
      <c r="E194" s="1149"/>
      <c r="F194" s="1143">
        <v>35023485</v>
      </c>
      <c r="G194" s="1149"/>
      <c r="H194" s="1143">
        <v>1050704.55</v>
      </c>
      <c r="I194" s="1149"/>
      <c r="J194" s="1143">
        <v>0</v>
      </c>
      <c r="K194" s="1152"/>
      <c r="L194" s="1143">
        <v>0</v>
      </c>
      <c r="M194" s="1152"/>
      <c r="N194" s="1143">
        <v>106282757</v>
      </c>
      <c r="O194" s="1149"/>
      <c r="P194" s="1145">
        <v>959904.15</v>
      </c>
      <c r="Q194" s="1142"/>
      <c r="R194" s="1142"/>
      <c r="S194" s="1142"/>
      <c r="T194" s="1142"/>
      <c r="U194" s="1142"/>
      <c r="V194" s="1142"/>
      <c r="W194" s="1142"/>
      <c r="X194" s="1142"/>
    </row>
    <row r="195" spans="1:24" ht="12" customHeight="1">
      <c r="A195" s="1040" t="s">
        <v>1106</v>
      </c>
      <c r="B195" s="1143">
        <v>86814014.609999999</v>
      </c>
      <c r="C195" s="1144"/>
      <c r="D195" s="1143">
        <v>3023695.1599999997</v>
      </c>
      <c r="E195" s="1144"/>
      <c r="F195" s="1143">
        <v>35850</v>
      </c>
      <c r="G195" s="1144"/>
      <c r="H195" s="1143">
        <v>1254.75</v>
      </c>
      <c r="I195" s="1144"/>
      <c r="J195" s="1143">
        <v>0</v>
      </c>
      <c r="K195" s="1144"/>
      <c r="L195" s="1143">
        <v>0</v>
      </c>
      <c r="M195" s="1144"/>
      <c r="N195" s="1143">
        <v>54685977</v>
      </c>
      <c r="O195" s="1144"/>
      <c r="P195" s="1145">
        <v>328115.86</v>
      </c>
      <c r="Q195" s="1142"/>
      <c r="R195" s="1142"/>
      <c r="S195" s="1142"/>
      <c r="T195" s="1142"/>
      <c r="U195" s="1142"/>
      <c r="V195" s="1142"/>
      <c r="W195" s="1142"/>
      <c r="X195" s="1142"/>
    </row>
    <row r="196" spans="1:24" ht="12" customHeight="1">
      <c r="A196" s="1040" t="s">
        <v>201</v>
      </c>
      <c r="B196" s="1143">
        <v>304547738</v>
      </c>
      <c r="C196" s="1149"/>
      <c r="D196" s="1143">
        <v>13886342</v>
      </c>
      <c r="E196" s="1149"/>
      <c r="F196" s="1143">
        <v>166675</v>
      </c>
      <c r="G196" s="1149"/>
      <c r="H196" s="1143">
        <v>2167</v>
      </c>
      <c r="I196" s="1149"/>
      <c r="J196" s="1143">
        <v>0</v>
      </c>
      <c r="K196" s="1152"/>
      <c r="L196" s="1143">
        <v>0</v>
      </c>
      <c r="M196" s="1152"/>
      <c r="N196" s="1143">
        <v>93006002</v>
      </c>
      <c r="O196" s="1149"/>
      <c r="P196" s="1145">
        <v>848057</v>
      </c>
      <c r="Q196" s="1142"/>
      <c r="R196" s="1142"/>
      <c r="S196" s="1142"/>
      <c r="T196" s="1142"/>
      <c r="U196" s="1142"/>
      <c r="V196" s="1142"/>
      <c r="W196" s="1142"/>
      <c r="X196" s="1142"/>
    </row>
    <row r="197" spans="1:24" ht="7.5" customHeight="1">
      <c r="A197" s="1090"/>
      <c r="B197" s="1162"/>
      <c r="C197" s="1090"/>
      <c r="D197" s="1162"/>
      <c r="E197" s="1090"/>
      <c r="F197" s="1162"/>
      <c r="G197" s="1090"/>
      <c r="H197" s="1162"/>
      <c r="I197" s="1090"/>
      <c r="J197" s="1162"/>
      <c r="K197" s="1090"/>
      <c r="L197" s="1162"/>
      <c r="M197" s="1090"/>
      <c r="N197" s="1162"/>
      <c r="O197" s="1090"/>
      <c r="P197" s="1162"/>
      <c r="Q197" s="1163"/>
    </row>
    <row r="198" spans="1:24" s="1124" customFormat="1" ht="12" customHeight="1">
      <c r="A198" s="1164" t="s">
        <v>29</v>
      </c>
      <c r="B198" s="1164">
        <f>SUM(B146:B167,B168:B196)</f>
        <v>22465181798.510002</v>
      </c>
      <c r="C198" s="1164"/>
      <c r="D198" s="1164">
        <f>SUM(D146:D167,D168:D196)</f>
        <v>877988389.98512506</v>
      </c>
      <c r="E198" s="1164"/>
      <c r="F198" s="1164">
        <f>SUM(F146:F167,F168:F196)</f>
        <v>3847078874.5500002</v>
      </c>
      <c r="G198" s="1164"/>
      <c r="H198" s="1164">
        <f>SUM(H146:H167,H168:H196)</f>
        <v>140001473.75060004</v>
      </c>
      <c r="I198" s="1164"/>
      <c r="J198" s="1164">
        <f>SUM(J146:J167,J168:J196)</f>
        <v>0</v>
      </c>
      <c r="K198" s="1164"/>
      <c r="L198" s="1164">
        <f>SUM(L146:L167,L168:L196)</f>
        <v>0</v>
      </c>
      <c r="M198" s="1164"/>
      <c r="N198" s="1164">
        <f>SUM(N146:N167,N168:N196)</f>
        <v>9497918124</v>
      </c>
      <c r="O198" s="1164"/>
      <c r="P198" s="1164">
        <f>SUM(P146:P167,P168:P196)</f>
        <v>98009728.038900018</v>
      </c>
      <c r="Q198" s="1165"/>
      <c r="R198" s="1158"/>
      <c r="S198" s="1158"/>
      <c r="T198" s="1158"/>
      <c r="U198" s="1158"/>
      <c r="V198" s="1158"/>
      <c r="W198" s="1158"/>
      <c r="X198" s="1158"/>
    </row>
    <row r="199" spans="1:24" s="1124" customFormat="1" ht="12" customHeight="1">
      <c r="A199" s="1164" t="s">
        <v>24</v>
      </c>
      <c r="B199" s="1164">
        <f>B140</f>
        <v>74737033939.790009</v>
      </c>
      <c r="C199" s="1164"/>
      <c r="D199" s="1164">
        <f>D140</f>
        <v>2586505491.611289</v>
      </c>
      <c r="E199" s="1164"/>
      <c r="F199" s="1164">
        <f>F140</f>
        <v>7360556231.6400003</v>
      </c>
      <c r="G199" s="1164"/>
      <c r="H199" s="1164">
        <f>H140</f>
        <v>141777674.34470001</v>
      </c>
      <c r="I199" s="1164"/>
      <c r="J199" s="1164">
        <f>J140</f>
        <v>1360441391</v>
      </c>
      <c r="K199" s="1164"/>
      <c r="L199" s="1164">
        <f>L140</f>
        <v>13905355.629000001</v>
      </c>
      <c r="M199" s="1164"/>
      <c r="N199" s="1164">
        <f>N140</f>
        <v>40530388557.440002</v>
      </c>
      <c r="O199" s="1164"/>
      <c r="P199" s="1164">
        <f>P140</f>
        <v>329580526.33209985</v>
      </c>
      <c r="Q199" s="1165"/>
      <c r="R199" s="1158"/>
      <c r="S199" s="1158"/>
      <c r="T199" s="1158"/>
      <c r="U199" s="1158"/>
      <c r="V199" s="1158"/>
      <c r="W199" s="1158"/>
      <c r="X199" s="1158"/>
    </row>
    <row r="200" spans="1:24" ht="8.25" customHeight="1">
      <c r="A200" s="1090"/>
      <c r="B200" s="1162"/>
      <c r="C200" s="1090"/>
      <c r="D200" s="1162"/>
      <c r="E200" s="1090"/>
      <c r="F200" s="1162"/>
      <c r="G200" s="1090"/>
      <c r="H200" s="1162"/>
      <c r="I200" s="1090"/>
      <c r="J200" s="1162"/>
      <c r="K200" s="1090"/>
      <c r="L200" s="1162"/>
      <c r="M200" s="1090"/>
      <c r="N200" s="1162"/>
      <c r="O200" s="1090"/>
      <c r="P200" s="1162"/>
      <c r="Q200" s="1163"/>
    </row>
    <row r="201" spans="1:24" ht="12.75" customHeight="1">
      <c r="A201" s="1166" t="s">
        <v>30</v>
      </c>
      <c r="B201" s="1164">
        <f>SUM(B198:B200)</f>
        <v>97202215738.300018</v>
      </c>
      <c r="C201" s="1164"/>
      <c r="D201" s="1164">
        <f>SUM(D198:D200)</f>
        <v>3464493881.5964141</v>
      </c>
      <c r="E201" s="1164"/>
      <c r="F201" s="1164">
        <f>SUM(F198:F200)</f>
        <v>11207635106.190001</v>
      </c>
      <c r="G201" s="1164"/>
      <c r="H201" s="1164">
        <f>SUM(H198:H200)</f>
        <v>281779148.09530008</v>
      </c>
      <c r="I201" s="1164"/>
      <c r="J201" s="1164">
        <f>SUM(J198:J200)</f>
        <v>1360441391</v>
      </c>
      <c r="K201" s="1164"/>
      <c r="L201" s="1164">
        <f>SUM(L198:L200)</f>
        <v>13905355.629000001</v>
      </c>
      <c r="M201" s="1164"/>
      <c r="N201" s="1164">
        <f>SUM(N198:N200)</f>
        <v>50028306681.440002</v>
      </c>
      <c r="O201" s="1164"/>
      <c r="P201" s="1164">
        <f>SUM(P198:P200)</f>
        <v>427590254.37099987</v>
      </c>
      <c r="Q201" s="1165"/>
      <c r="R201" s="1158"/>
      <c r="S201" s="1158"/>
      <c r="T201" s="1158"/>
      <c r="U201" s="1158"/>
      <c r="V201" s="1158"/>
      <c r="W201" s="1158"/>
      <c r="X201" s="1158"/>
    </row>
    <row r="202" spans="1:24" ht="8.25" customHeight="1">
      <c r="A202" s="1167"/>
      <c r="B202" s="1168"/>
      <c r="C202" s="1168"/>
      <c r="D202" s="1168"/>
      <c r="E202" s="1168"/>
      <c r="F202" s="1168"/>
      <c r="G202" s="1168"/>
      <c r="H202" s="1168"/>
      <c r="I202" s="1168"/>
      <c r="J202" s="1168"/>
      <c r="K202" s="1168"/>
      <c r="L202" s="1168"/>
      <c r="M202" s="1168"/>
      <c r="N202" s="1168"/>
      <c r="O202" s="1168"/>
      <c r="P202" s="1168"/>
      <c r="Q202" s="1169"/>
      <c r="R202" s="1160"/>
      <c r="S202" s="1160"/>
      <c r="T202" s="1160"/>
      <c r="U202" s="1160"/>
      <c r="V202" s="1160"/>
      <c r="W202" s="1160"/>
      <c r="X202" s="1160"/>
    </row>
    <row r="203" spans="1:24" ht="12" customHeight="1">
      <c r="A203" s="1417" t="s">
        <v>1</v>
      </c>
      <c r="B203" s="1417"/>
      <c r="C203" s="1417"/>
      <c r="D203" s="1417"/>
      <c r="E203" s="1417"/>
      <c r="F203" s="1417"/>
      <c r="G203" s="1417"/>
      <c r="H203" s="1417"/>
      <c r="I203" s="1417"/>
      <c r="J203" s="1417"/>
      <c r="K203" s="1417"/>
      <c r="L203" s="1417"/>
      <c r="M203" s="1417"/>
      <c r="N203" s="1417"/>
      <c r="O203" s="1417"/>
      <c r="P203" s="1417"/>
      <c r="Q203" s="1170"/>
      <c r="R203" s="1170"/>
      <c r="S203" s="1170"/>
      <c r="T203" s="1170"/>
      <c r="U203" s="1170"/>
      <c r="V203" s="1170"/>
      <c r="W203" s="1170"/>
      <c r="X203" s="1170"/>
    </row>
    <row r="204" spans="1:24" ht="12" customHeight="1">
      <c r="A204" s="1417" t="s">
        <v>1138</v>
      </c>
      <c r="B204" s="1417"/>
      <c r="C204" s="1417"/>
      <c r="D204" s="1417"/>
      <c r="E204" s="1417"/>
      <c r="F204" s="1417"/>
      <c r="G204" s="1417"/>
      <c r="H204" s="1417"/>
      <c r="I204" s="1417"/>
      <c r="J204" s="1417"/>
      <c r="K204" s="1417"/>
      <c r="L204" s="1417"/>
      <c r="M204" s="1417"/>
      <c r="N204" s="1417"/>
      <c r="O204" s="1417"/>
      <c r="P204" s="1417"/>
      <c r="Q204" s="1170"/>
      <c r="R204" s="1170"/>
      <c r="S204" s="1170"/>
      <c r="T204" s="1170"/>
      <c r="U204" s="1170"/>
      <c r="V204" s="1170"/>
      <c r="W204" s="1170"/>
      <c r="X204" s="1170"/>
    </row>
    <row r="205" spans="1:24" ht="12" customHeight="1">
      <c r="A205" s="1406" t="s">
        <v>1139</v>
      </c>
      <c r="B205" s="1406"/>
      <c r="C205" s="1406"/>
      <c r="D205" s="1406"/>
      <c r="E205" s="1406"/>
      <c r="F205" s="1406"/>
      <c r="G205" s="1406"/>
      <c r="H205" s="1406"/>
      <c r="I205" s="1406"/>
      <c r="J205" s="1406"/>
      <c r="K205" s="1406"/>
      <c r="L205" s="1406"/>
      <c r="M205" s="1406"/>
      <c r="N205" s="1406"/>
      <c r="O205" s="1406"/>
      <c r="P205" s="1406"/>
      <c r="Q205" s="1171"/>
      <c r="R205" s="1171"/>
      <c r="S205" s="1171"/>
      <c r="T205" s="1171"/>
      <c r="U205" s="1171"/>
      <c r="V205" s="1171"/>
      <c r="W205" s="1171"/>
      <c r="X205" s="1171"/>
    </row>
    <row r="206" spans="1:24" ht="12" customHeight="1">
      <c r="A206" s="1406" t="s">
        <v>1140</v>
      </c>
      <c r="B206" s="1406"/>
      <c r="C206" s="1406"/>
      <c r="D206" s="1406"/>
      <c r="E206" s="1406"/>
      <c r="F206" s="1406"/>
      <c r="G206" s="1406"/>
      <c r="H206" s="1406"/>
      <c r="I206" s="1406"/>
      <c r="J206" s="1406"/>
      <c r="K206" s="1406"/>
      <c r="L206" s="1406"/>
      <c r="M206" s="1406"/>
      <c r="N206" s="1406"/>
      <c r="O206" s="1406"/>
      <c r="P206" s="1406"/>
      <c r="Q206" s="1171"/>
      <c r="R206" s="1171"/>
      <c r="S206" s="1171"/>
      <c r="T206" s="1171"/>
      <c r="U206" s="1171"/>
      <c r="V206" s="1171"/>
      <c r="W206" s="1171"/>
      <c r="X206" s="1171"/>
    </row>
    <row r="207" spans="1:24" ht="12" customHeight="1">
      <c r="A207" s="1406" t="s">
        <v>1196</v>
      </c>
      <c r="B207" s="1406"/>
      <c r="C207" s="1406"/>
      <c r="D207" s="1406"/>
      <c r="E207" s="1406"/>
      <c r="F207" s="1406"/>
      <c r="G207" s="1406"/>
      <c r="H207" s="1406"/>
      <c r="I207" s="1406"/>
      <c r="J207" s="1406"/>
      <c r="K207" s="1406"/>
      <c r="L207" s="1406"/>
      <c r="M207" s="1406"/>
      <c r="N207" s="1406"/>
      <c r="O207" s="1406"/>
      <c r="P207" s="1406"/>
      <c r="Q207" s="1171"/>
      <c r="R207" s="1171"/>
      <c r="S207" s="1171"/>
      <c r="T207" s="1171"/>
      <c r="U207" s="1171"/>
      <c r="V207" s="1171"/>
      <c r="W207" s="1171"/>
      <c r="X207" s="1171"/>
    </row>
    <row r="208" spans="1:24" ht="12" customHeight="1">
      <c r="A208" s="1406" t="s">
        <v>1141</v>
      </c>
      <c r="B208" s="1406"/>
      <c r="C208" s="1406"/>
      <c r="D208" s="1406"/>
      <c r="E208" s="1406"/>
      <c r="F208" s="1406"/>
      <c r="G208" s="1406"/>
      <c r="H208" s="1406"/>
      <c r="I208" s="1406"/>
      <c r="J208" s="1406"/>
      <c r="K208" s="1406"/>
      <c r="L208" s="1406"/>
      <c r="M208" s="1406"/>
      <c r="N208" s="1406"/>
      <c r="O208" s="1406"/>
      <c r="P208" s="1406"/>
      <c r="Q208" s="1171"/>
      <c r="R208" s="1171"/>
      <c r="S208" s="1171"/>
      <c r="T208" s="1171"/>
      <c r="U208" s="1171"/>
      <c r="V208" s="1171"/>
      <c r="W208" s="1171"/>
      <c r="X208" s="1171"/>
    </row>
    <row r="209" spans="1:24" ht="12" customHeight="1">
      <c r="A209" s="1406" t="s">
        <v>1142</v>
      </c>
      <c r="B209" s="1406"/>
      <c r="C209" s="1406"/>
      <c r="D209" s="1406"/>
      <c r="E209" s="1406"/>
      <c r="F209" s="1406"/>
      <c r="G209" s="1406"/>
      <c r="H209" s="1406"/>
      <c r="I209" s="1406"/>
      <c r="J209" s="1406"/>
      <c r="K209" s="1406"/>
      <c r="L209" s="1406"/>
      <c r="M209" s="1406"/>
      <c r="N209" s="1406"/>
      <c r="O209" s="1406"/>
      <c r="P209" s="1406"/>
      <c r="Q209" s="1171"/>
      <c r="R209" s="1171"/>
      <c r="S209" s="1171"/>
      <c r="T209" s="1171"/>
      <c r="U209" s="1171"/>
      <c r="V209" s="1171"/>
      <c r="W209" s="1171"/>
      <c r="X209" s="1171"/>
    </row>
    <row r="210" spans="1:24" ht="12" customHeight="1">
      <c r="A210" s="1406" t="s">
        <v>1143</v>
      </c>
      <c r="B210" s="1406"/>
      <c r="C210" s="1406"/>
      <c r="D210" s="1406"/>
      <c r="E210" s="1406"/>
      <c r="F210" s="1406"/>
      <c r="G210" s="1406"/>
      <c r="H210" s="1406"/>
      <c r="I210" s="1406"/>
      <c r="J210" s="1406"/>
      <c r="K210" s="1406"/>
      <c r="L210" s="1406"/>
      <c r="M210" s="1406"/>
      <c r="N210" s="1406"/>
      <c r="O210" s="1406"/>
      <c r="P210" s="1406"/>
      <c r="Q210" s="1171"/>
      <c r="R210" s="1171"/>
      <c r="S210" s="1171"/>
      <c r="T210" s="1171"/>
      <c r="U210" s="1171"/>
      <c r="V210" s="1171"/>
      <c r="W210" s="1171"/>
      <c r="X210" s="1171"/>
    </row>
    <row r="211" spans="1:24">
      <c r="A211" s="1090" t="s">
        <v>1144</v>
      </c>
      <c r="B211" s="1248"/>
      <c r="C211" s="1248"/>
      <c r="D211" s="1248"/>
      <c r="E211" s="1248"/>
      <c r="F211" s="1248"/>
      <c r="G211" s="1248"/>
      <c r="H211" s="1248"/>
      <c r="I211" s="1248"/>
      <c r="J211" s="1248"/>
      <c r="K211" s="1248"/>
      <c r="L211" s="1248"/>
      <c r="M211" s="1248"/>
      <c r="N211" s="1248"/>
      <c r="O211" s="1248"/>
      <c r="P211" s="1248"/>
      <c r="Q211" s="1171"/>
      <c r="R211" s="1171"/>
      <c r="S211" s="1171"/>
      <c r="T211" s="1171"/>
      <c r="U211" s="1171"/>
      <c r="V211" s="1171"/>
      <c r="W211" s="1171"/>
      <c r="X211" s="1171"/>
    </row>
    <row r="212" spans="1:24" ht="12" customHeight="1">
      <c r="A212" s="1098" t="s">
        <v>1183</v>
      </c>
      <c r="B212" s="1248"/>
      <c r="C212" s="1248"/>
      <c r="D212" s="1248"/>
      <c r="E212" s="1248"/>
      <c r="F212" s="1248"/>
      <c r="G212" s="1248"/>
      <c r="H212" s="1248"/>
      <c r="I212" s="1248"/>
      <c r="J212" s="1248"/>
      <c r="K212" s="1248"/>
      <c r="L212" s="1248"/>
      <c r="M212" s="1248"/>
      <c r="N212" s="1248"/>
      <c r="O212" s="1248"/>
      <c r="P212" s="1248"/>
      <c r="Q212" s="1171"/>
      <c r="R212" s="1171"/>
      <c r="S212" s="1171"/>
      <c r="T212" s="1171"/>
      <c r="U212" s="1171"/>
      <c r="V212" s="1171"/>
      <c r="W212" s="1171"/>
      <c r="X212" s="1171"/>
    </row>
    <row r="213" spans="1:24">
      <c r="A213" s="1098"/>
      <c r="B213" s="1173"/>
      <c r="C213" s="1173"/>
      <c r="D213" s="1173"/>
      <c r="E213" s="1173"/>
      <c r="F213" s="1173"/>
      <c r="G213" s="1173"/>
      <c r="H213" s="1173"/>
      <c r="I213" s="1173"/>
      <c r="J213" s="1173"/>
      <c r="K213" s="1173"/>
      <c r="L213" s="1173"/>
      <c r="M213" s="1173"/>
      <c r="N213" s="1173"/>
      <c r="O213" s="1173"/>
      <c r="P213" s="1173"/>
      <c r="Q213" s="1163"/>
    </row>
    <row r="214" spans="1:24">
      <c r="A214" s="1172"/>
      <c r="B214" s="1174"/>
      <c r="C214" s="1174"/>
      <c r="D214" s="1174"/>
      <c r="E214" s="1174"/>
      <c r="F214" s="1174"/>
      <c r="G214" s="1174"/>
      <c r="H214" s="1174"/>
      <c r="I214" s="1174"/>
      <c r="J214" s="1174"/>
      <c r="K214" s="1174"/>
      <c r="L214" s="1174"/>
      <c r="M214" s="1174"/>
      <c r="N214" s="1174"/>
      <c r="O214" s="1174"/>
      <c r="P214" s="1174"/>
    </row>
    <row r="215" spans="1:24">
      <c r="A215" s="1172"/>
      <c r="B215" s="1162"/>
      <c r="C215" s="1090"/>
      <c r="D215" s="1162"/>
      <c r="E215" s="1090"/>
      <c r="F215" s="1162"/>
      <c r="G215" s="1090"/>
      <c r="H215" s="1162"/>
      <c r="I215" s="1090"/>
      <c r="J215" s="1162"/>
      <c r="K215" s="1090"/>
      <c r="L215" s="1162"/>
      <c r="M215" s="1090"/>
      <c r="N215" s="1162"/>
      <c r="O215" s="1090"/>
      <c r="P215" s="1162"/>
    </row>
    <row r="216" spans="1:24">
      <c r="A216" s="1172"/>
      <c r="B216" s="1174"/>
      <c r="C216" s="1174"/>
      <c r="D216" s="1174"/>
      <c r="E216" s="1174"/>
      <c r="F216" s="1174"/>
      <c r="G216" s="1174"/>
      <c r="H216" s="1174"/>
      <c r="I216" s="1174"/>
      <c r="J216" s="1174"/>
      <c r="K216" s="1174"/>
      <c r="L216" s="1174"/>
      <c r="M216" s="1174"/>
      <c r="N216" s="1174"/>
      <c r="O216" s="1174"/>
      <c r="P216" s="1174"/>
    </row>
    <row r="217" spans="1:24">
      <c r="C217" s="1054"/>
      <c r="E217" s="1054"/>
      <c r="G217" s="1054"/>
      <c r="I217" s="1054"/>
      <c r="K217" s="1054"/>
      <c r="M217" s="1054"/>
      <c r="O217" s="1054"/>
    </row>
    <row r="218" spans="1:24">
      <c r="C218" s="1054"/>
      <c r="E218" s="1054"/>
      <c r="G218" s="1054"/>
      <c r="I218" s="1054"/>
      <c r="K218" s="1054"/>
      <c r="M218" s="1054"/>
      <c r="O218" s="1054"/>
    </row>
    <row r="220" spans="1:24">
      <c r="C220" s="1054"/>
      <c r="E220" s="1054"/>
      <c r="G220" s="1054"/>
      <c r="I220" s="1054"/>
      <c r="K220" s="1054"/>
      <c r="M220" s="1054"/>
      <c r="O220" s="1054"/>
    </row>
    <row r="221" spans="1:24">
      <c r="C221" s="1054"/>
      <c r="E221" s="1054"/>
      <c r="G221" s="1054"/>
      <c r="I221" s="1054"/>
      <c r="K221" s="1054"/>
      <c r="M221" s="1054"/>
      <c r="O221" s="1054"/>
    </row>
    <row r="222" spans="1:24">
      <c r="C222" s="1054"/>
      <c r="E222" s="1054"/>
      <c r="G222" s="1054"/>
      <c r="I222" s="1054"/>
      <c r="K222" s="1054"/>
      <c r="M222" s="1054"/>
      <c r="O222" s="1054"/>
    </row>
    <row r="223" spans="1:24">
      <c r="C223" s="1054"/>
      <c r="E223" s="1054"/>
      <c r="G223" s="1054"/>
      <c r="I223" s="1054"/>
      <c r="K223" s="1054"/>
      <c r="M223" s="1054"/>
      <c r="O223" s="1054"/>
    </row>
    <row r="224" spans="1:24">
      <c r="C224" s="1054"/>
      <c r="E224" s="1054"/>
      <c r="G224" s="1054"/>
      <c r="I224" s="1054"/>
      <c r="K224" s="1054"/>
      <c r="M224" s="1054"/>
      <c r="O224" s="1054"/>
    </row>
    <row r="225" spans="3:15">
      <c r="C225" s="1054"/>
      <c r="E225" s="1054"/>
      <c r="G225" s="1054"/>
      <c r="I225" s="1054"/>
      <c r="K225" s="1054"/>
      <c r="M225" s="1054"/>
      <c r="O225" s="1054"/>
    </row>
    <row r="226" spans="3:15">
      <c r="C226" s="1054"/>
      <c r="E226" s="1054"/>
      <c r="G226" s="1054"/>
      <c r="I226" s="1054"/>
      <c r="K226" s="1054"/>
      <c r="M226" s="1054"/>
      <c r="O226" s="1054"/>
    </row>
  </sheetData>
  <mergeCells count="32">
    <mergeCell ref="A208:P208"/>
    <mergeCell ref="A209:P209"/>
    <mergeCell ref="A210:P210"/>
    <mergeCell ref="A203:P203"/>
    <mergeCell ref="A204:P204"/>
    <mergeCell ref="A205:P205"/>
    <mergeCell ref="A206:P206"/>
    <mergeCell ref="A207:P207"/>
    <mergeCell ref="B143:D143"/>
    <mergeCell ref="F143:H143"/>
    <mergeCell ref="J143:L143"/>
    <mergeCell ref="N143:P143"/>
    <mergeCell ref="B173:D173"/>
    <mergeCell ref="F173:H173"/>
    <mergeCell ref="J173:L173"/>
    <mergeCell ref="N173:P173"/>
    <mergeCell ref="B89:D89"/>
    <mergeCell ref="F89:H89"/>
    <mergeCell ref="J89:L89"/>
    <mergeCell ref="N89:P89"/>
    <mergeCell ref="B131:D131"/>
    <mergeCell ref="F131:H131"/>
    <mergeCell ref="J131:L131"/>
    <mergeCell ref="N131:P131"/>
    <mergeCell ref="B5:D5"/>
    <mergeCell ref="F5:H5"/>
    <mergeCell ref="J5:L5"/>
    <mergeCell ref="N5:P5"/>
    <mergeCell ref="B47:D47"/>
    <mergeCell ref="F47:H47"/>
    <mergeCell ref="J47:L47"/>
    <mergeCell ref="N47:P47"/>
  </mergeCells>
  <conditionalFormatting sqref="Q1:Q141 R1:X1048576 Q143:Q1048576">
    <cfRule type="cellIs" dxfId="0" priority="1" stopIfTrue="1" operator="notBetween">
      <formula>-0.25</formula>
      <formula>0.25</formula>
    </cfRule>
  </conditionalFormatting>
  <printOptions horizontalCentered="1"/>
  <pageMargins left="0.25" right="0.25" top="0.75" bottom="1.1000000000000001" header="0.3" footer="0.4"/>
  <pageSetup scale="97"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2"/>
  <sheetViews>
    <sheetView zoomScaleNormal="100" workbookViewId="0"/>
  </sheetViews>
  <sheetFormatPr defaultColWidth="12.42578125" defaultRowHeight="12.75"/>
  <cols>
    <col min="1" max="1" width="38.42578125" style="14" customWidth="1"/>
    <col min="2" max="3" width="20.140625" style="14" customWidth="1"/>
    <col min="4" max="4" width="6.5703125" style="14" customWidth="1"/>
    <col min="5" max="6" width="12.42578125" style="14" customWidth="1"/>
    <col min="7" max="11" width="13.7109375" style="14" customWidth="1"/>
    <col min="12" max="12" width="7.42578125" style="14" customWidth="1"/>
    <col min="13" max="14" width="13.7109375" style="982" customWidth="1"/>
    <col min="15" max="15" width="19.7109375" style="982" customWidth="1"/>
    <col min="16" max="18" width="17.5703125" style="982" bestFit="1" customWidth="1"/>
    <col min="19" max="19" width="33.7109375" style="982" customWidth="1"/>
    <col min="20" max="20" width="20.85546875" style="982" bestFit="1" customWidth="1"/>
    <col min="21" max="94" width="12.42578125" style="982" customWidth="1"/>
    <col min="95" max="228" width="12.42578125" style="14" customWidth="1"/>
  </cols>
  <sheetData>
    <row r="1" spans="1:226" ht="18">
      <c r="A1" s="860" t="s">
        <v>4</v>
      </c>
      <c r="B1" s="12"/>
      <c r="C1" s="12"/>
      <c r="D1" s="12"/>
      <c r="E1" s="8" t="s">
        <v>1071</v>
      </c>
      <c r="F1" s="13"/>
      <c r="G1" s="12"/>
      <c r="H1" s="12"/>
      <c r="I1" s="12"/>
      <c r="J1" s="12"/>
      <c r="K1" s="12"/>
      <c r="L1" s="12"/>
      <c r="M1" s="981"/>
      <c r="N1" s="981"/>
      <c r="O1" s="981"/>
      <c r="P1" s="981"/>
      <c r="Q1" s="981"/>
      <c r="R1" s="981"/>
      <c r="S1" s="981"/>
      <c r="T1" s="981"/>
      <c r="U1" s="981"/>
      <c r="V1" s="981"/>
      <c r="W1" s="981"/>
      <c r="X1" s="981"/>
      <c r="Y1" s="981"/>
      <c r="Z1" s="981"/>
      <c r="AA1" s="981"/>
      <c r="AB1" s="981"/>
      <c r="AC1" s="981"/>
      <c r="AD1" s="981"/>
      <c r="AE1" s="981"/>
      <c r="AF1" s="981"/>
      <c r="AG1" s="981"/>
      <c r="AH1" s="981"/>
      <c r="AI1" s="981"/>
      <c r="AJ1" s="981"/>
      <c r="AK1" s="981"/>
      <c r="AL1" s="981"/>
      <c r="AM1" s="981"/>
      <c r="AN1" s="981"/>
      <c r="AO1" s="981"/>
      <c r="AP1" s="981"/>
      <c r="AQ1" s="981"/>
      <c r="AR1" s="981"/>
      <c r="AS1" s="981"/>
      <c r="AT1" s="981"/>
      <c r="AU1" s="981"/>
      <c r="AV1" s="981"/>
      <c r="AW1" s="981"/>
      <c r="AX1" s="981"/>
      <c r="AY1" s="981"/>
      <c r="AZ1" s="981"/>
      <c r="BA1" s="981"/>
      <c r="BB1" s="981"/>
      <c r="BC1" s="981"/>
      <c r="BD1" s="981"/>
      <c r="BE1" s="981"/>
      <c r="BF1" s="981"/>
      <c r="BG1" s="981"/>
      <c r="BH1" s="981"/>
      <c r="BI1" s="981"/>
      <c r="BJ1" s="981"/>
      <c r="BK1" s="981"/>
      <c r="BL1" s="981"/>
      <c r="BM1" s="981"/>
      <c r="BN1" s="981"/>
      <c r="BO1" s="981"/>
      <c r="BP1" s="981"/>
      <c r="BQ1" s="981"/>
      <c r="BR1" s="981"/>
      <c r="BS1" s="981"/>
      <c r="BT1" s="981"/>
      <c r="BU1" s="981"/>
      <c r="BV1" s="981"/>
      <c r="BW1" s="981"/>
      <c r="BX1" s="981"/>
      <c r="BY1" s="981"/>
      <c r="BZ1" s="981"/>
      <c r="CA1" s="981"/>
      <c r="CB1" s="981"/>
      <c r="CC1" s="981"/>
      <c r="CD1" s="981"/>
      <c r="CE1" s="981"/>
      <c r="CF1" s="981"/>
      <c r="CG1" s="981"/>
      <c r="CH1" s="981"/>
      <c r="CI1" s="981"/>
      <c r="CJ1" s="981"/>
      <c r="CK1" s="981"/>
      <c r="CL1" s="981"/>
      <c r="CM1" s="981"/>
      <c r="CN1" s="981"/>
      <c r="CO1" s="981"/>
      <c r="CP1" s="981"/>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row>
    <row r="2" spans="1:226" ht="15.75">
      <c r="A2" s="490"/>
      <c r="B2"/>
      <c r="C2"/>
      <c r="D2"/>
      <c r="E2" s="15" t="s">
        <v>340</v>
      </c>
      <c r="F2" s="15"/>
      <c r="G2" s="16"/>
      <c r="H2" s="16"/>
      <c r="I2" s="16"/>
      <c r="J2" s="16"/>
      <c r="K2" s="16"/>
      <c r="L2" s="16"/>
      <c r="M2" s="981"/>
      <c r="N2" s="981"/>
      <c r="O2" s="981"/>
      <c r="P2" s="981"/>
      <c r="U2" s="981"/>
      <c r="V2" s="981"/>
      <c r="W2" s="981"/>
      <c r="X2" s="981"/>
      <c r="Y2" s="981"/>
      <c r="Z2" s="981"/>
      <c r="AA2" s="981"/>
      <c r="AB2" s="981"/>
      <c r="AC2" s="981"/>
      <c r="AD2" s="981"/>
      <c r="AE2" s="981"/>
      <c r="AF2" s="981"/>
      <c r="AG2" s="981"/>
      <c r="AH2" s="981"/>
      <c r="AI2" s="981"/>
      <c r="AJ2" s="981"/>
      <c r="AK2" s="981"/>
      <c r="AL2" s="981"/>
      <c r="AM2" s="981"/>
      <c r="AN2" s="981"/>
      <c r="AO2" s="981"/>
      <c r="AP2" s="981"/>
      <c r="AQ2" s="981"/>
      <c r="AR2" s="981"/>
      <c r="AS2" s="981"/>
      <c r="AT2" s="981"/>
      <c r="AU2" s="981"/>
      <c r="AV2" s="981"/>
      <c r="AW2" s="981"/>
      <c r="AX2" s="981"/>
      <c r="AY2" s="981"/>
      <c r="AZ2" s="981"/>
      <c r="BA2" s="981"/>
      <c r="BB2" s="981"/>
      <c r="BC2" s="981"/>
      <c r="BD2" s="981"/>
      <c r="BE2" s="981"/>
      <c r="BF2" s="981"/>
      <c r="BG2" s="981"/>
      <c r="BH2" s="981"/>
      <c r="BI2" s="981"/>
      <c r="BJ2" s="981"/>
      <c r="BK2" s="981"/>
      <c r="BL2" s="981"/>
      <c r="BM2" s="981"/>
      <c r="BN2" s="981"/>
      <c r="BO2" s="981"/>
      <c r="BP2" s="981"/>
      <c r="BQ2" s="981"/>
      <c r="BR2" s="981"/>
      <c r="BS2" s="981"/>
      <c r="BT2" s="981"/>
      <c r="BU2" s="981"/>
      <c r="BV2" s="981"/>
      <c r="BW2" s="981"/>
      <c r="BX2" s="981"/>
      <c r="BY2" s="981"/>
      <c r="BZ2" s="981"/>
      <c r="CA2" s="981"/>
      <c r="CB2" s="981"/>
      <c r="CC2" s="981"/>
      <c r="CD2" s="981"/>
      <c r="CE2" s="981"/>
      <c r="CF2" s="981"/>
      <c r="CG2" s="981"/>
      <c r="CH2" s="981"/>
      <c r="CI2" s="981"/>
      <c r="CJ2" s="981"/>
      <c r="CK2" s="981"/>
      <c r="CL2" s="981"/>
      <c r="CM2" s="981"/>
      <c r="CN2" s="981"/>
      <c r="CO2" s="981"/>
      <c r="CP2" s="981"/>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row>
    <row r="3" spans="1:226" ht="14.1" customHeight="1">
      <c r="A3"/>
      <c r="B3" s="17" t="s">
        <v>1033</v>
      </c>
      <c r="C3" s="17" t="s">
        <v>1070</v>
      </c>
      <c r="D3"/>
      <c r="E3" s="15" t="s">
        <v>341</v>
      </c>
      <c r="F3" s="965"/>
      <c r="G3" s="16"/>
      <c r="H3" s="16"/>
      <c r="I3" s="16"/>
      <c r="J3" s="16"/>
      <c r="K3" s="16"/>
      <c r="L3" s="16"/>
      <c r="M3" s="981"/>
      <c r="N3" s="981"/>
      <c r="O3" s="981"/>
      <c r="P3" s="981"/>
      <c r="U3" s="981"/>
      <c r="V3" s="981"/>
      <c r="W3" s="981"/>
      <c r="X3" s="981"/>
      <c r="Y3" s="981"/>
      <c r="Z3" s="981"/>
      <c r="AA3" s="981"/>
      <c r="AB3" s="981"/>
      <c r="AC3" s="981"/>
      <c r="AD3" s="981"/>
      <c r="AE3" s="981"/>
      <c r="AF3" s="981"/>
      <c r="AG3" s="981"/>
      <c r="AH3" s="981"/>
      <c r="AI3" s="981"/>
      <c r="AJ3" s="981"/>
      <c r="AK3" s="981"/>
      <c r="AL3" s="981"/>
      <c r="AM3" s="981"/>
      <c r="AN3" s="981"/>
      <c r="AO3" s="981"/>
      <c r="AP3" s="981"/>
      <c r="AQ3" s="981"/>
      <c r="AR3" s="981"/>
      <c r="AS3" s="981"/>
      <c r="AT3" s="981"/>
      <c r="AU3" s="981"/>
      <c r="AV3" s="981"/>
      <c r="AW3" s="981"/>
      <c r="AX3" s="981"/>
      <c r="AY3" s="981"/>
      <c r="AZ3" s="981"/>
      <c r="BA3" s="981"/>
      <c r="BB3" s="981"/>
      <c r="BC3" s="981"/>
      <c r="BD3" s="981"/>
      <c r="BE3" s="981"/>
      <c r="BF3" s="981"/>
      <c r="BG3" s="981"/>
      <c r="BH3" s="981"/>
      <c r="BI3" s="981"/>
      <c r="BJ3" s="981"/>
      <c r="BK3" s="981"/>
      <c r="BL3" s="981"/>
      <c r="BM3" s="981"/>
      <c r="BN3" s="981"/>
      <c r="BO3" s="981"/>
      <c r="BP3" s="981"/>
      <c r="BQ3" s="981"/>
      <c r="BR3" s="981"/>
      <c r="BS3" s="981"/>
      <c r="BT3" s="981"/>
      <c r="BU3" s="981"/>
      <c r="BV3" s="981"/>
      <c r="BW3" s="981"/>
      <c r="BX3" s="981"/>
      <c r="BY3" s="981"/>
      <c r="BZ3" s="981"/>
      <c r="CA3" s="981"/>
      <c r="CB3" s="981"/>
      <c r="CC3" s="981"/>
      <c r="CD3" s="981"/>
      <c r="CE3" s="981"/>
      <c r="CF3" s="981"/>
      <c r="CG3" s="981"/>
      <c r="CH3" s="981"/>
      <c r="CI3" s="981"/>
      <c r="CJ3" s="981"/>
      <c r="CK3" s="981"/>
      <c r="CL3" s="981"/>
      <c r="CM3" s="981"/>
      <c r="CN3" s="981"/>
      <c r="CO3" s="981"/>
      <c r="CP3" s="981"/>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row>
    <row r="4" spans="1:226" ht="9.75" customHeight="1">
      <c r="A4"/>
      <c r="B4"/>
      <c r="C4"/>
      <c r="D4"/>
      <c r="E4" s="18"/>
      <c r="F4" s="966"/>
      <c r="G4" s="16"/>
      <c r="H4" s="16"/>
      <c r="I4" s="16"/>
      <c r="J4" s="16"/>
      <c r="K4" s="16"/>
      <c r="L4" s="16"/>
      <c r="M4" s="981"/>
      <c r="N4" s="981"/>
      <c r="O4" s="981"/>
      <c r="P4" s="981"/>
      <c r="Q4" s="981"/>
      <c r="R4" s="981"/>
      <c r="S4" s="981"/>
      <c r="T4" s="981"/>
      <c r="U4" s="981"/>
      <c r="V4" s="981"/>
      <c r="W4" s="981"/>
      <c r="X4" s="981"/>
      <c r="Y4" s="981"/>
      <c r="Z4" s="981"/>
      <c r="AA4" s="981"/>
      <c r="AB4" s="981"/>
      <c r="AC4" s="981"/>
      <c r="AD4" s="981"/>
      <c r="AE4" s="981"/>
      <c r="AF4" s="981"/>
      <c r="AG4" s="981"/>
      <c r="AH4" s="981"/>
      <c r="AI4" s="981"/>
      <c r="AJ4" s="981"/>
      <c r="AK4" s="981"/>
      <c r="AL4" s="981"/>
      <c r="AM4" s="981"/>
      <c r="AN4" s="981"/>
      <c r="AO4" s="981"/>
      <c r="AP4" s="981"/>
      <c r="AQ4" s="981"/>
      <c r="AR4" s="981"/>
      <c r="AS4" s="981"/>
      <c r="AT4" s="981"/>
      <c r="AU4" s="981"/>
      <c r="AV4" s="981"/>
      <c r="AW4" s="981"/>
      <c r="AX4" s="981"/>
      <c r="AY4" s="981"/>
      <c r="AZ4" s="981"/>
      <c r="BA4" s="981"/>
      <c r="BB4" s="981"/>
      <c r="BC4" s="981"/>
      <c r="BD4" s="981"/>
      <c r="BE4" s="981"/>
      <c r="BF4" s="981"/>
      <c r="BG4" s="981"/>
      <c r="BH4" s="981"/>
      <c r="BI4" s="981"/>
      <c r="BJ4" s="981"/>
      <c r="BK4" s="981"/>
      <c r="BL4" s="981"/>
      <c r="BM4" s="981"/>
      <c r="BN4" s="981"/>
      <c r="BO4" s="981"/>
      <c r="BP4" s="981"/>
      <c r="BQ4" s="981"/>
      <c r="BR4" s="981"/>
      <c r="BS4" s="981"/>
      <c r="BT4" s="981"/>
      <c r="BU4" s="981"/>
      <c r="BV4" s="981"/>
      <c r="BW4" s="981"/>
      <c r="BX4" s="981"/>
      <c r="BY4" s="981"/>
      <c r="BZ4" s="981"/>
      <c r="CA4" s="981"/>
      <c r="CB4" s="981"/>
      <c r="CC4" s="981"/>
      <c r="CD4" s="981"/>
      <c r="CE4" s="981"/>
      <c r="CF4" s="981"/>
      <c r="CG4" s="981"/>
      <c r="CH4" s="981"/>
      <c r="CI4" s="981"/>
      <c r="CJ4" s="981"/>
      <c r="CK4" s="981"/>
      <c r="CL4" s="981"/>
      <c r="CM4" s="981"/>
      <c r="CN4" s="981"/>
      <c r="CO4" s="981"/>
      <c r="CP4" s="981"/>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row>
    <row r="5" spans="1:226" ht="15.75">
      <c r="A5" s="19" t="s">
        <v>1015</v>
      </c>
      <c r="B5"/>
      <c r="C5"/>
      <c r="D5"/>
      <c r="E5" s="11"/>
      <c r="F5" s="942"/>
      <c r="G5" s="12"/>
      <c r="H5" s="12"/>
      <c r="I5" s="12"/>
      <c r="J5" s="12"/>
      <c r="K5" s="12"/>
      <c r="L5" s="12"/>
      <c r="M5" s="981"/>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1"/>
      <c r="AP5" s="981"/>
      <c r="AQ5" s="981"/>
      <c r="AR5" s="981"/>
      <c r="AS5" s="981"/>
      <c r="AT5" s="981"/>
      <c r="AU5" s="981"/>
      <c r="AV5" s="981"/>
      <c r="AW5" s="981"/>
      <c r="AX5" s="981"/>
      <c r="AY5" s="981"/>
      <c r="AZ5" s="981"/>
      <c r="BA5" s="981"/>
      <c r="BB5" s="981"/>
      <c r="BC5" s="981"/>
      <c r="BD5" s="981"/>
      <c r="BE5" s="981"/>
      <c r="BF5" s="981"/>
      <c r="BG5" s="981"/>
      <c r="BH5" s="981"/>
      <c r="BI5" s="981"/>
      <c r="BJ5" s="981"/>
      <c r="BK5" s="981"/>
      <c r="BL5" s="981"/>
      <c r="BM5" s="981"/>
      <c r="BN5" s="981"/>
      <c r="BO5" s="981"/>
      <c r="BP5" s="981"/>
      <c r="BQ5" s="981"/>
      <c r="BR5" s="981"/>
      <c r="BS5" s="981"/>
      <c r="BT5" s="981"/>
      <c r="BU5" s="981"/>
      <c r="BV5" s="981"/>
      <c r="BW5" s="981"/>
      <c r="BX5" s="981"/>
      <c r="BY5" s="981"/>
      <c r="BZ5" s="981"/>
      <c r="CA5" s="981"/>
      <c r="CB5" s="981"/>
      <c r="CC5" s="981"/>
      <c r="CD5" s="981"/>
      <c r="CE5" s="981"/>
      <c r="CF5" s="981"/>
      <c r="CG5" s="981"/>
      <c r="CH5" s="981"/>
      <c r="CI5" s="981"/>
      <c r="CJ5" s="981"/>
      <c r="CK5" s="981"/>
      <c r="CL5" s="981"/>
      <c r="CM5" s="981"/>
      <c r="CN5" s="981"/>
      <c r="CO5" s="981"/>
      <c r="CP5" s="981"/>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row>
    <row r="6" spans="1:226" ht="15">
      <c r="A6" t="s">
        <v>5</v>
      </c>
      <c r="B6" s="20">
        <v>20024020000</v>
      </c>
      <c r="C6" s="453">
        <f>ROUND(21467094198.72,-3)</f>
        <v>21467094000</v>
      </c>
      <c r="D6" s="453"/>
      <c r="E6" s="908">
        <f>C6/B6-1</f>
        <v>7.2067147356025485E-2</v>
      </c>
      <c r="F6" s="1208"/>
      <c r="G6" s="21"/>
      <c r="H6" s="21"/>
      <c r="I6" s="21"/>
      <c r="J6" s="21"/>
      <c r="K6" s="21"/>
      <c r="L6" s="21"/>
      <c r="M6" s="981"/>
      <c r="N6" s="981"/>
      <c r="O6" s="981"/>
      <c r="P6" s="981"/>
      <c r="Q6" s="983"/>
      <c r="S6" s="971"/>
      <c r="T6" s="984"/>
      <c r="U6" s="981"/>
      <c r="V6" s="981"/>
      <c r="W6" s="981"/>
      <c r="X6" s="981"/>
      <c r="Y6" s="981"/>
      <c r="Z6" s="981"/>
      <c r="AA6" s="981"/>
      <c r="AB6" s="981"/>
      <c r="AC6" s="981"/>
      <c r="AD6" s="981"/>
      <c r="AE6" s="981"/>
      <c r="AF6" s="981"/>
      <c r="AG6" s="981"/>
      <c r="AH6" s="981"/>
      <c r="AI6" s="981"/>
      <c r="AJ6" s="981"/>
      <c r="AK6" s="981"/>
      <c r="AL6" s="981"/>
      <c r="AM6" s="981"/>
      <c r="AN6" s="981"/>
      <c r="AO6" s="981"/>
      <c r="AP6" s="981"/>
      <c r="AQ6" s="981"/>
      <c r="AR6" s="981"/>
      <c r="AS6" s="981"/>
      <c r="AT6" s="981"/>
      <c r="AU6" s="981"/>
      <c r="AV6" s="981"/>
      <c r="AW6" s="981"/>
      <c r="AX6" s="981"/>
      <c r="AY6" s="981"/>
      <c r="AZ6" s="981"/>
      <c r="BA6" s="981"/>
      <c r="BB6" s="981"/>
      <c r="BC6" s="981"/>
      <c r="BD6" s="981"/>
      <c r="BE6" s="981"/>
      <c r="BF6" s="981"/>
      <c r="BG6" s="981"/>
      <c r="BH6" s="981"/>
      <c r="BI6" s="981"/>
      <c r="BJ6" s="981"/>
      <c r="BK6" s="981"/>
      <c r="BL6" s="981"/>
      <c r="BM6" s="981"/>
      <c r="BN6" s="981"/>
      <c r="BO6" s="981"/>
      <c r="BP6" s="981"/>
      <c r="BQ6" s="981"/>
      <c r="BR6" s="981"/>
      <c r="BS6" s="981"/>
      <c r="BT6" s="981"/>
      <c r="BU6" s="981"/>
      <c r="BV6" s="981"/>
      <c r="BW6" s="981"/>
      <c r="BX6" s="981"/>
      <c r="BY6" s="981"/>
      <c r="BZ6" s="981"/>
      <c r="CA6" s="981"/>
      <c r="CB6" s="981"/>
      <c r="CC6" s="981"/>
      <c r="CD6" s="981"/>
      <c r="CE6" s="981"/>
      <c r="CF6" s="981"/>
      <c r="CG6" s="981"/>
      <c r="CH6" s="981"/>
      <c r="CI6" s="981"/>
      <c r="CJ6" s="981"/>
      <c r="CK6" s="981"/>
      <c r="CL6" s="981"/>
      <c r="CM6" s="981"/>
      <c r="CN6" s="981"/>
      <c r="CO6" s="981"/>
      <c r="CP6" s="981"/>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row>
    <row r="7" spans="1:226" ht="15">
      <c r="A7" s="493" t="s">
        <v>896</v>
      </c>
      <c r="B7" s="23">
        <v>27608806000</v>
      </c>
      <c r="C7" s="454">
        <f>ROUND(C8-C6,-3)</f>
        <v>29225445000</v>
      </c>
      <c r="D7" s="454"/>
      <c r="E7" s="909">
        <f>C7/B7-1</f>
        <v>5.8555194310105252E-2</v>
      </c>
      <c r="F7" s="1209"/>
      <c r="G7" s="21"/>
      <c r="H7" s="21"/>
      <c r="I7" s="21"/>
      <c r="J7" s="21"/>
      <c r="K7" s="21"/>
      <c r="L7" s="21"/>
      <c r="M7" s="981"/>
      <c r="N7" s="981"/>
      <c r="O7" s="981"/>
      <c r="P7" s="981"/>
      <c r="Q7" s="985"/>
      <c r="S7" s="986"/>
      <c r="T7" s="984"/>
      <c r="U7" s="981"/>
      <c r="V7" s="981"/>
      <c r="W7" s="981"/>
      <c r="X7" s="981"/>
      <c r="Y7" s="981"/>
      <c r="Z7" s="981"/>
      <c r="AA7" s="981"/>
      <c r="AB7" s="981"/>
      <c r="AC7" s="981"/>
      <c r="AD7" s="981"/>
      <c r="AE7" s="981"/>
      <c r="AF7" s="981"/>
      <c r="AG7" s="981"/>
      <c r="AH7" s="981"/>
      <c r="AI7" s="981"/>
      <c r="AJ7" s="981"/>
      <c r="AK7" s="981"/>
      <c r="AL7" s="981"/>
      <c r="AM7" s="981"/>
      <c r="AN7" s="981"/>
      <c r="AO7" s="981"/>
      <c r="AP7" s="981"/>
      <c r="AQ7" s="981"/>
      <c r="AR7" s="981"/>
      <c r="AS7" s="981"/>
      <c r="AT7" s="981"/>
      <c r="AU7" s="981"/>
      <c r="AV7" s="981"/>
      <c r="AW7" s="981"/>
      <c r="AX7" s="981"/>
      <c r="AY7" s="981"/>
      <c r="AZ7" s="981"/>
      <c r="BA7" s="981"/>
      <c r="BB7" s="981"/>
      <c r="BC7" s="981"/>
      <c r="BD7" s="981"/>
      <c r="BE7" s="981"/>
      <c r="BF7" s="981"/>
      <c r="BG7" s="981"/>
      <c r="BH7" s="981"/>
      <c r="BI7" s="981"/>
      <c r="BJ7" s="981"/>
      <c r="BK7" s="981"/>
      <c r="BL7" s="981"/>
      <c r="BM7" s="981"/>
      <c r="BN7" s="981"/>
      <c r="BO7" s="981"/>
      <c r="BP7" s="981"/>
      <c r="BQ7" s="981"/>
      <c r="BR7" s="981"/>
      <c r="BS7" s="981"/>
      <c r="BT7" s="981"/>
      <c r="BU7" s="981"/>
      <c r="BV7" s="981"/>
      <c r="BW7" s="981"/>
      <c r="BX7" s="981"/>
      <c r="BY7" s="981"/>
      <c r="BZ7" s="981"/>
      <c r="CA7" s="981"/>
      <c r="CB7" s="981"/>
      <c r="CC7" s="981"/>
      <c r="CD7" s="981"/>
      <c r="CE7" s="981"/>
      <c r="CF7" s="981"/>
      <c r="CG7" s="981"/>
      <c r="CH7" s="981"/>
      <c r="CI7" s="981"/>
      <c r="CJ7" s="981"/>
      <c r="CK7" s="981"/>
      <c r="CL7" s="981"/>
      <c r="CM7" s="981"/>
      <c r="CN7" s="981"/>
      <c r="CO7" s="981"/>
      <c r="CP7" s="981"/>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row>
    <row r="8" spans="1:226" ht="18" customHeight="1" thickBot="1">
      <c r="A8" s="24" t="s">
        <v>6</v>
      </c>
      <c r="B8" s="25">
        <f>ROUND(47632826079.23,-3)</f>
        <v>47632826000</v>
      </c>
      <c r="C8" s="455">
        <f>ROUND(50692539087.32,-3)</f>
        <v>50692539000</v>
      </c>
      <c r="D8" s="910"/>
      <c r="E8" s="911">
        <f>C8/B8-1</f>
        <v>6.4235386747786061E-2</v>
      </c>
      <c r="F8" s="1209"/>
      <c r="G8" s="21"/>
      <c r="H8" s="21"/>
      <c r="I8" s="21"/>
      <c r="J8" s="21"/>
      <c r="K8" s="21"/>
      <c r="L8" s="21"/>
      <c r="M8" s="981"/>
      <c r="N8" s="981"/>
      <c r="O8" s="981"/>
      <c r="P8" s="981"/>
      <c r="Q8" s="981"/>
      <c r="R8" s="981"/>
      <c r="S8" s="971"/>
      <c r="T8" s="987"/>
      <c r="U8" s="981"/>
      <c r="V8" s="981"/>
      <c r="W8" s="981"/>
      <c r="X8" s="981"/>
      <c r="Y8" s="981"/>
      <c r="Z8" s="981"/>
      <c r="AA8" s="981"/>
      <c r="AB8" s="981"/>
      <c r="AC8" s="981"/>
      <c r="AD8" s="981"/>
      <c r="AE8" s="981"/>
      <c r="AF8" s="981"/>
      <c r="AG8" s="981"/>
      <c r="AH8" s="981"/>
      <c r="AI8" s="981"/>
      <c r="AJ8" s="981"/>
      <c r="AK8" s="981"/>
      <c r="AL8" s="981"/>
      <c r="AM8" s="981"/>
      <c r="AN8" s="981"/>
      <c r="AO8" s="981"/>
      <c r="AP8" s="981"/>
      <c r="AQ8" s="981"/>
      <c r="AR8" s="981"/>
      <c r="AS8" s="981"/>
      <c r="AT8" s="981"/>
      <c r="AU8" s="981"/>
      <c r="AV8" s="981"/>
      <c r="AW8" s="981"/>
      <c r="AX8" s="981"/>
      <c r="AY8" s="981"/>
      <c r="AZ8" s="981"/>
      <c r="BA8" s="981"/>
      <c r="BB8" s="981"/>
      <c r="BC8" s="981"/>
      <c r="BD8" s="981"/>
      <c r="BE8" s="981"/>
      <c r="BF8" s="981"/>
      <c r="BG8" s="981"/>
      <c r="BH8" s="981"/>
      <c r="BI8" s="981"/>
      <c r="BJ8" s="981"/>
      <c r="BK8" s="981"/>
      <c r="BL8" s="981"/>
      <c r="BM8" s="981"/>
      <c r="BN8" s="981"/>
      <c r="BO8" s="981"/>
      <c r="BP8" s="981"/>
      <c r="BQ8" s="981"/>
      <c r="BR8" s="981"/>
      <c r="BS8" s="981"/>
      <c r="BT8" s="981"/>
      <c r="BU8" s="981"/>
      <c r="BV8" s="981"/>
      <c r="BW8" s="981"/>
      <c r="BX8" s="981"/>
      <c r="BY8" s="981"/>
      <c r="BZ8" s="981"/>
      <c r="CA8" s="981"/>
      <c r="CB8" s="981"/>
      <c r="CC8" s="981"/>
      <c r="CD8" s="981"/>
      <c r="CE8" s="981"/>
      <c r="CF8" s="981"/>
      <c r="CG8" s="981"/>
      <c r="CH8" s="981"/>
      <c r="CI8" s="981"/>
      <c r="CJ8" s="981"/>
      <c r="CK8" s="981"/>
      <c r="CL8" s="981"/>
      <c r="CM8" s="981"/>
      <c r="CN8" s="981"/>
      <c r="CO8" s="981"/>
      <c r="CP8" s="981"/>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row>
    <row r="9" spans="1:226" ht="15.75" thickTop="1">
      <c r="A9" s="22"/>
      <c r="B9" s="26"/>
      <c r="C9" s="912"/>
      <c r="D9" s="912"/>
      <c r="E9" s="913"/>
      <c r="F9" s="1209"/>
      <c r="G9" s="27"/>
      <c r="H9" s="27"/>
      <c r="I9" s="27"/>
      <c r="J9" s="27"/>
      <c r="K9" s="27"/>
      <c r="L9" s="27"/>
      <c r="M9" s="981"/>
      <c r="N9" s="981"/>
      <c r="O9" s="981"/>
      <c r="P9" s="981"/>
      <c r="Q9" s="981"/>
      <c r="R9" s="981"/>
      <c r="S9" s="986"/>
      <c r="T9" s="988"/>
      <c r="U9" s="981"/>
      <c r="V9" s="981"/>
      <c r="W9" s="981"/>
      <c r="X9" s="981"/>
      <c r="Y9" s="981"/>
      <c r="Z9" s="981"/>
      <c r="AA9" s="981"/>
      <c r="AB9" s="981"/>
      <c r="AC9" s="981"/>
      <c r="AD9" s="981"/>
      <c r="AE9" s="981"/>
      <c r="AF9" s="981"/>
      <c r="AG9" s="981"/>
      <c r="AH9" s="981"/>
      <c r="AI9" s="981"/>
      <c r="AJ9" s="981"/>
      <c r="AK9" s="981"/>
      <c r="AL9" s="981"/>
      <c r="AM9" s="981"/>
      <c r="AN9" s="981"/>
      <c r="AO9" s="981"/>
      <c r="AP9" s="981"/>
      <c r="AQ9" s="981"/>
      <c r="AR9" s="981"/>
      <c r="AS9" s="981"/>
      <c r="AT9" s="981"/>
      <c r="AU9" s="981"/>
      <c r="AV9" s="981"/>
      <c r="AW9" s="981"/>
      <c r="AX9" s="981"/>
      <c r="AY9" s="981"/>
      <c r="AZ9" s="981"/>
      <c r="BA9" s="981"/>
      <c r="BB9" s="981"/>
      <c r="BC9" s="981"/>
      <c r="BD9" s="981"/>
      <c r="BE9" s="981"/>
      <c r="BF9" s="981"/>
      <c r="BG9" s="981"/>
      <c r="BH9" s="981"/>
      <c r="BI9" s="981"/>
      <c r="BJ9" s="981"/>
      <c r="BK9" s="981"/>
      <c r="BL9" s="981"/>
      <c r="BM9" s="981"/>
      <c r="BN9" s="981"/>
      <c r="BO9" s="981"/>
      <c r="BP9" s="981"/>
      <c r="BQ9" s="981"/>
      <c r="BR9" s="981"/>
      <c r="BS9" s="981"/>
      <c r="BT9" s="981"/>
      <c r="BU9" s="981"/>
      <c r="BV9" s="981"/>
      <c r="BW9" s="981"/>
      <c r="BX9" s="981"/>
      <c r="BY9" s="981"/>
      <c r="BZ9" s="981"/>
      <c r="CA9" s="981"/>
      <c r="CB9" s="981"/>
      <c r="CC9" s="981"/>
      <c r="CD9" s="981"/>
      <c r="CE9" s="981"/>
      <c r="CF9" s="981"/>
      <c r="CG9" s="981"/>
      <c r="CH9" s="981"/>
      <c r="CI9" s="981"/>
      <c r="CJ9" s="981"/>
      <c r="CK9" s="981"/>
      <c r="CL9" s="981"/>
      <c r="CM9" s="981"/>
      <c r="CN9" s="981"/>
      <c r="CO9" s="981"/>
      <c r="CP9" s="981"/>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row>
    <row r="10" spans="1:226" ht="15.75">
      <c r="A10" s="19" t="s">
        <v>1016</v>
      </c>
      <c r="B10" s="20"/>
      <c r="C10" s="453"/>
      <c r="D10" s="453"/>
      <c r="E10" s="908"/>
      <c r="F10" s="1208"/>
      <c r="G10" s="27"/>
      <c r="H10" s="27"/>
      <c r="I10" s="27"/>
      <c r="J10" s="27"/>
      <c r="K10" s="27"/>
      <c r="L10" s="27"/>
      <c r="M10" s="981"/>
      <c r="N10" s="981"/>
      <c r="O10" s="981"/>
      <c r="P10" s="981"/>
      <c r="Q10" s="981"/>
      <c r="R10" s="981"/>
      <c r="S10" s="981"/>
      <c r="T10" s="981"/>
      <c r="U10" s="981"/>
      <c r="V10" s="981"/>
      <c r="W10" s="981"/>
      <c r="X10" s="981"/>
      <c r="Y10" s="981"/>
      <c r="Z10" s="981"/>
      <c r="AA10" s="981"/>
      <c r="AB10" s="981"/>
      <c r="AC10" s="981"/>
      <c r="AD10" s="981"/>
      <c r="AE10" s="981"/>
      <c r="AF10" s="981"/>
      <c r="AG10" s="981"/>
      <c r="AH10" s="981"/>
      <c r="AI10" s="981"/>
      <c r="AJ10" s="981"/>
      <c r="AK10" s="981"/>
      <c r="AL10" s="981"/>
      <c r="AM10" s="981"/>
      <c r="AN10" s="981"/>
      <c r="AO10" s="981"/>
      <c r="AP10" s="981"/>
      <c r="AQ10" s="981"/>
      <c r="AR10" s="981"/>
      <c r="AS10" s="981"/>
      <c r="AT10" s="981"/>
      <c r="AU10" s="981"/>
      <c r="AV10" s="981"/>
      <c r="AW10" s="981"/>
      <c r="AX10" s="981"/>
      <c r="AY10" s="981"/>
      <c r="AZ10" s="981"/>
      <c r="BA10" s="981"/>
      <c r="BB10" s="981"/>
      <c r="BC10" s="981"/>
      <c r="BD10" s="981"/>
      <c r="BE10" s="981"/>
      <c r="BF10" s="981"/>
      <c r="BG10" s="981"/>
      <c r="BH10" s="981"/>
      <c r="BI10" s="981"/>
      <c r="BJ10" s="981"/>
      <c r="BK10" s="981"/>
      <c r="BL10" s="981"/>
      <c r="BM10" s="981"/>
      <c r="BN10" s="981"/>
      <c r="BO10" s="981"/>
      <c r="BP10" s="981"/>
      <c r="BQ10" s="981"/>
      <c r="BR10" s="981"/>
      <c r="BS10" s="981"/>
      <c r="BT10" s="981"/>
      <c r="BU10" s="981"/>
      <c r="BV10" s="981"/>
      <c r="BW10" s="981"/>
      <c r="BX10" s="981"/>
      <c r="BY10" s="981"/>
      <c r="BZ10" s="981"/>
      <c r="CA10" s="981"/>
      <c r="CB10" s="981"/>
      <c r="CC10" s="981"/>
      <c r="CD10" s="981"/>
      <c r="CE10" s="981"/>
      <c r="CF10" s="981"/>
      <c r="CG10" s="981"/>
      <c r="CH10" s="981"/>
      <c r="CI10" s="981"/>
      <c r="CJ10" s="981"/>
      <c r="CK10" s="981"/>
      <c r="CL10" s="981"/>
      <c r="CM10" s="981"/>
      <c r="CN10" s="981"/>
      <c r="CO10" s="981"/>
      <c r="CP10" s="981"/>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row>
    <row r="11" spans="1:226" ht="15">
      <c r="A11" t="s">
        <v>5</v>
      </c>
      <c r="B11" s="20">
        <v>19188948000</v>
      </c>
      <c r="C11" s="453">
        <f>'By Account'!C18</f>
        <v>20553037000</v>
      </c>
      <c r="D11" s="453"/>
      <c r="E11" s="908">
        <f>C11/B11-1</f>
        <v>7.1087221665304456E-2</v>
      </c>
      <c r="F11" s="1227">
        <f>C11/C8</f>
        <v>0.40544501035941405</v>
      </c>
      <c r="G11" s="21"/>
      <c r="H11" s="21"/>
      <c r="I11" s="21"/>
      <c r="J11" s="21"/>
      <c r="K11" s="21"/>
      <c r="L11" s="21"/>
      <c r="M11" s="981"/>
      <c r="N11" s="989"/>
      <c r="O11" s="981"/>
      <c r="P11" s="981"/>
      <c r="Q11" s="981"/>
      <c r="R11" s="981"/>
      <c r="S11" s="981"/>
      <c r="T11" s="981"/>
      <c r="U11" s="981"/>
      <c r="V11" s="981"/>
      <c r="W11" s="981"/>
      <c r="X11" s="981"/>
      <c r="Y11" s="981"/>
      <c r="Z11" s="981"/>
      <c r="AA11" s="981"/>
      <c r="AB11" s="981"/>
      <c r="AC11" s="981"/>
      <c r="AD11" s="981"/>
      <c r="AE11" s="981"/>
      <c r="AF11" s="981"/>
      <c r="AG11" s="981"/>
      <c r="AH11" s="981"/>
      <c r="AI11" s="981"/>
      <c r="AJ11" s="981"/>
      <c r="AK11" s="981"/>
      <c r="AL11" s="981"/>
      <c r="AM11" s="981"/>
      <c r="AN11" s="981"/>
      <c r="AO11" s="981"/>
      <c r="AP11" s="981"/>
      <c r="AQ11" s="981"/>
      <c r="AR11" s="981"/>
      <c r="AS11" s="981"/>
      <c r="AT11" s="981"/>
      <c r="AU11" s="981"/>
      <c r="AV11" s="981"/>
      <c r="AW11" s="981"/>
      <c r="AX11" s="981"/>
      <c r="AY11" s="981"/>
      <c r="AZ11" s="981"/>
      <c r="BA11" s="981"/>
      <c r="BB11" s="981"/>
      <c r="BC11" s="981"/>
      <c r="BD11" s="981"/>
      <c r="BE11" s="981"/>
      <c r="BF11" s="981"/>
      <c r="BG11" s="981"/>
      <c r="BH11" s="981"/>
      <c r="BI11" s="981"/>
      <c r="BJ11" s="981"/>
      <c r="BK11" s="981"/>
      <c r="BL11" s="981"/>
      <c r="BM11" s="981"/>
      <c r="BN11" s="981"/>
      <c r="BO11" s="981"/>
      <c r="BP11" s="981"/>
      <c r="BQ11" s="981"/>
      <c r="BR11" s="981"/>
      <c r="BS11" s="981"/>
      <c r="BT11" s="981"/>
      <c r="BU11" s="981"/>
      <c r="BV11" s="981"/>
      <c r="BW11" s="981"/>
      <c r="BX11" s="981"/>
      <c r="BY11" s="981"/>
      <c r="BZ11" s="981"/>
      <c r="CA11" s="981"/>
      <c r="CB11" s="981"/>
      <c r="CC11" s="981"/>
      <c r="CD11" s="981"/>
      <c r="CE11" s="981"/>
      <c r="CF11" s="981"/>
      <c r="CG11" s="981"/>
      <c r="CH11" s="981"/>
      <c r="CI11" s="981"/>
      <c r="CJ11" s="981"/>
      <c r="CK11" s="981"/>
      <c r="CL11" s="981"/>
      <c r="CM11" s="981"/>
      <c r="CN11" s="981"/>
      <c r="CO11" s="981"/>
      <c r="CP11" s="981"/>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row>
    <row r="12" spans="1:226" ht="15">
      <c r="A12" s="493" t="s">
        <v>897</v>
      </c>
      <c r="B12" s="23">
        <v>800144000</v>
      </c>
      <c r="C12" s="454">
        <f>'By Account'!C38</f>
        <v>822241000</v>
      </c>
      <c r="D12" s="454"/>
      <c r="E12" s="909">
        <f>C12/B12-1</f>
        <v>2.761627906976738E-2</v>
      </c>
      <c r="F12" s="1227">
        <f>C12/C8</f>
        <v>1.622015815779123E-2</v>
      </c>
      <c r="G12" s="21"/>
      <c r="H12" s="21"/>
      <c r="I12" s="21"/>
      <c r="J12" s="21"/>
      <c r="K12" s="21"/>
      <c r="L12" s="21"/>
      <c r="M12" s="981"/>
      <c r="N12" s="981"/>
      <c r="O12" s="981"/>
      <c r="P12" s="981"/>
      <c r="Q12" s="981"/>
      <c r="R12" s="981"/>
      <c r="S12" s="981"/>
      <c r="T12" s="981"/>
      <c r="U12" s="981"/>
      <c r="V12" s="981"/>
      <c r="W12" s="981"/>
      <c r="X12" s="981"/>
      <c r="Y12" s="981"/>
      <c r="Z12" s="981"/>
      <c r="AA12" s="981"/>
      <c r="AB12" s="981"/>
      <c r="AC12" s="981"/>
      <c r="AD12" s="981"/>
      <c r="AE12" s="981"/>
      <c r="AF12" s="981"/>
      <c r="AG12" s="981"/>
      <c r="AH12" s="981"/>
      <c r="AI12" s="981"/>
      <c r="AJ12" s="981"/>
      <c r="AK12" s="981"/>
      <c r="AL12" s="981"/>
      <c r="AM12" s="981"/>
      <c r="AN12" s="981"/>
      <c r="AO12" s="981"/>
      <c r="AP12" s="981"/>
      <c r="AQ12" s="981"/>
      <c r="AR12" s="981"/>
      <c r="AS12" s="981"/>
      <c r="AT12" s="981"/>
      <c r="AU12" s="981"/>
      <c r="AV12" s="981"/>
      <c r="AW12" s="981"/>
      <c r="AX12" s="981"/>
      <c r="AY12" s="981"/>
      <c r="AZ12" s="981"/>
      <c r="BA12" s="981"/>
      <c r="BB12" s="981"/>
      <c r="BC12" s="981"/>
      <c r="BD12" s="981"/>
      <c r="BE12" s="981"/>
      <c r="BF12" s="981"/>
      <c r="BG12" s="981"/>
      <c r="BH12" s="981"/>
      <c r="BI12" s="981"/>
      <c r="BJ12" s="981"/>
      <c r="BK12" s="981"/>
      <c r="BL12" s="981"/>
      <c r="BM12" s="981"/>
      <c r="BN12" s="981"/>
      <c r="BO12" s="981"/>
      <c r="BP12" s="981"/>
      <c r="BQ12" s="981"/>
      <c r="BR12" s="981"/>
      <c r="BS12" s="981"/>
      <c r="BT12" s="981"/>
      <c r="BU12" s="981"/>
      <c r="BV12" s="981"/>
      <c r="BW12" s="981"/>
      <c r="BX12" s="981"/>
      <c r="BY12" s="981"/>
      <c r="BZ12" s="981"/>
      <c r="CA12" s="981"/>
      <c r="CB12" s="981"/>
      <c r="CC12" s="981"/>
      <c r="CD12" s="981"/>
      <c r="CE12" s="981"/>
      <c r="CF12" s="981"/>
      <c r="CG12" s="981"/>
      <c r="CH12" s="981"/>
      <c r="CI12" s="981"/>
      <c r="CJ12" s="981"/>
      <c r="CK12" s="981"/>
      <c r="CL12" s="981"/>
      <c r="CM12" s="981"/>
      <c r="CN12" s="981"/>
      <c r="CO12" s="981"/>
      <c r="CP12" s="981"/>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row>
    <row r="13" spans="1:226" ht="18" customHeight="1" thickBot="1">
      <c r="A13" s="24" t="s">
        <v>7</v>
      </c>
      <c r="B13" s="25">
        <f>SUM(B11:B12)</f>
        <v>19989092000</v>
      </c>
      <c r="C13" s="455">
        <f>SUM(C11:C12)</f>
        <v>21375278000</v>
      </c>
      <c r="D13" s="910"/>
      <c r="E13" s="911">
        <f>C13/B13-1</f>
        <v>6.934712192029524E-2</v>
      </c>
      <c r="F13" s="1228"/>
      <c r="G13" s="21"/>
      <c r="H13" s="21"/>
      <c r="I13" s="21"/>
      <c r="J13" s="21"/>
      <c r="K13" s="21"/>
      <c r="L13" s="21"/>
      <c r="M13" s="981"/>
      <c r="N13" s="981"/>
      <c r="O13" s="981"/>
      <c r="P13" s="981"/>
      <c r="Q13" s="981"/>
      <c r="R13" s="981"/>
      <c r="S13" s="981"/>
      <c r="T13" s="981"/>
      <c r="U13" s="981"/>
      <c r="V13" s="981"/>
      <c r="W13" s="981"/>
      <c r="X13" s="981"/>
      <c r="Y13" s="981"/>
      <c r="Z13" s="981"/>
      <c r="AA13" s="981"/>
      <c r="AB13" s="981"/>
      <c r="AC13" s="981"/>
      <c r="AD13" s="981"/>
      <c r="AE13" s="981"/>
      <c r="AF13" s="981"/>
      <c r="AG13" s="981"/>
      <c r="AH13" s="981"/>
      <c r="AI13" s="981"/>
      <c r="AJ13" s="981"/>
      <c r="AK13" s="981"/>
      <c r="AL13" s="981"/>
      <c r="AM13" s="981"/>
      <c r="AN13" s="981"/>
      <c r="AO13" s="981"/>
      <c r="AP13" s="981"/>
      <c r="AQ13" s="981"/>
      <c r="AR13" s="981"/>
      <c r="AS13" s="981"/>
      <c r="AT13" s="981"/>
      <c r="AU13" s="981"/>
      <c r="AV13" s="981"/>
      <c r="AW13" s="981"/>
      <c r="AX13" s="981"/>
      <c r="AY13" s="981"/>
      <c r="AZ13" s="981"/>
      <c r="BA13" s="981"/>
      <c r="BB13" s="981"/>
      <c r="BC13" s="981"/>
      <c r="BD13" s="981"/>
      <c r="BE13" s="981"/>
      <c r="BF13" s="981"/>
      <c r="BG13" s="981"/>
      <c r="BH13" s="981"/>
      <c r="BI13" s="981"/>
      <c r="BJ13" s="981"/>
      <c r="BK13" s="981"/>
      <c r="BL13" s="981"/>
      <c r="BM13" s="981"/>
      <c r="BN13" s="981"/>
      <c r="BO13" s="981"/>
      <c r="BP13" s="981"/>
      <c r="BQ13" s="981"/>
      <c r="BR13" s="981"/>
      <c r="BS13" s="981"/>
      <c r="BT13" s="981"/>
      <c r="BU13" s="981"/>
      <c r="BV13" s="981"/>
      <c r="BW13" s="981"/>
      <c r="BX13" s="981"/>
      <c r="BY13" s="981"/>
      <c r="BZ13" s="981"/>
      <c r="CA13" s="981"/>
      <c r="CB13" s="981"/>
      <c r="CC13" s="981"/>
      <c r="CD13" s="981"/>
      <c r="CE13" s="981"/>
      <c r="CF13" s="981"/>
      <c r="CG13" s="981"/>
      <c r="CH13" s="981"/>
      <c r="CI13" s="981"/>
      <c r="CJ13" s="981"/>
      <c r="CK13" s="981"/>
      <c r="CL13" s="981"/>
      <c r="CM13" s="981"/>
      <c r="CN13" s="981"/>
      <c r="CO13" s="981"/>
      <c r="CP13" s="981"/>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row>
    <row r="14" spans="1:226" ht="14.1" customHeight="1" thickTop="1">
      <c r="A14" s="22"/>
      <c r="B14" s="26"/>
      <c r="C14" s="912"/>
      <c r="D14" s="912"/>
      <c r="E14" s="914"/>
      <c r="F14" s="1228"/>
      <c r="G14" s="27"/>
      <c r="H14" s="27"/>
      <c r="I14" s="27"/>
      <c r="J14" s="27"/>
      <c r="K14" s="27"/>
      <c r="L14" s="27"/>
      <c r="M14" s="981"/>
      <c r="O14" s="990"/>
      <c r="P14" s="991"/>
      <c r="Q14" s="981"/>
      <c r="R14" s="981"/>
      <c r="S14" s="981"/>
      <c r="T14" s="981"/>
      <c r="U14" s="981"/>
      <c r="V14" s="981"/>
      <c r="W14" s="981"/>
      <c r="X14" s="981"/>
      <c r="Y14" s="981"/>
      <c r="Z14" s="981"/>
      <c r="AA14" s="981"/>
      <c r="AB14" s="981"/>
      <c r="AC14" s="981"/>
      <c r="AD14" s="981"/>
      <c r="AE14" s="981"/>
      <c r="AF14" s="981"/>
      <c r="AG14" s="981"/>
      <c r="AH14" s="981"/>
      <c r="AI14" s="981"/>
      <c r="AJ14" s="981"/>
      <c r="AK14" s="981"/>
      <c r="AL14" s="981"/>
      <c r="AM14" s="981"/>
      <c r="AN14" s="981"/>
      <c r="AO14" s="981"/>
      <c r="AP14" s="981"/>
      <c r="AQ14" s="981"/>
      <c r="AR14" s="981"/>
      <c r="AS14" s="981"/>
      <c r="AT14" s="981"/>
      <c r="AU14" s="981"/>
      <c r="AV14" s="981"/>
      <c r="AW14" s="981"/>
      <c r="AX14" s="981"/>
      <c r="AY14" s="981"/>
      <c r="AZ14" s="981"/>
      <c r="BA14" s="981"/>
      <c r="BB14" s="981"/>
      <c r="BC14" s="981"/>
      <c r="BD14" s="981"/>
      <c r="BE14" s="981"/>
      <c r="BF14" s="981"/>
      <c r="BG14" s="981"/>
      <c r="BH14" s="981"/>
      <c r="BI14" s="981"/>
      <c r="BJ14" s="981"/>
      <c r="BK14" s="981"/>
      <c r="BL14" s="981"/>
      <c r="BM14" s="981"/>
      <c r="BN14" s="981"/>
      <c r="BO14" s="981"/>
      <c r="BP14" s="981"/>
      <c r="BQ14" s="981"/>
      <c r="BR14" s="981"/>
      <c r="BS14" s="981"/>
      <c r="BT14" s="981"/>
      <c r="BU14" s="981"/>
      <c r="BV14" s="981"/>
      <c r="BW14" s="981"/>
      <c r="BX14" s="981"/>
      <c r="BY14" s="981"/>
      <c r="BZ14" s="981"/>
      <c r="CA14" s="981"/>
      <c r="CB14" s="981"/>
      <c r="CC14" s="981"/>
      <c r="CD14" s="981"/>
      <c r="CE14" s="981"/>
      <c r="CF14" s="981"/>
      <c r="CG14" s="981"/>
      <c r="CH14" s="981"/>
      <c r="CI14" s="981"/>
      <c r="CJ14" s="981"/>
      <c r="CK14" s="981"/>
      <c r="CL14" s="981"/>
      <c r="CM14" s="981"/>
      <c r="CN14" s="981"/>
      <c r="CO14" s="981"/>
      <c r="CP14" s="981"/>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row>
    <row r="15" spans="1:226" ht="15.75">
      <c r="A15" s="19" t="s">
        <v>8</v>
      </c>
      <c r="B15" s="20"/>
      <c r="C15" s="453"/>
      <c r="D15" s="453"/>
      <c r="E15" s="908"/>
      <c r="F15" s="1227"/>
      <c r="G15" s="27"/>
      <c r="H15" s="27"/>
      <c r="I15" s="27"/>
      <c r="J15" s="27"/>
      <c r="K15" s="27"/>
      <c r="L15" s="27"/>
      <c r="M15" s="981"/>
      <c r="N15" s="981"/>
      <c r="Q15" s="981"/>
      <c r="R15" s="981"/>
      <c r="S15" s="981"/>
      <c r="T15" s="981"/>
      <c r="U15" s="981"/>
      <c r="V15" s="981"/>
      <c r="W15" s="981"/>
      <c r="X15" s="981"/>
      <c r="Y15" s="981"/>
      <c r="Z15" s="981"/>
      <c r="AA15" s="981"/>
      <c r="AB15" s="981"/>
      <c r="AC15" s="981"/>
      <c r="AD15" s="981"/>
      <c r="AE15" s="981"/>
      <c r="AF15" s="981"/>
      <c r="AG15" s="981"/>
      <c r="AH15" s="981"/>
      <c r="AI15" s="981"/>
      <c r="AJ15" s="981"/>
      <c r="AK15" s="981"/>
      <c r="AL15" s="981"/>
      <c r="AM15" s="981"/>
      <c r="AN15" s="981"/>
      <c r="AO15" s="981"/>
      <c r="AP15" s="981"/>
      <c r="AQ15" s="981"/>
      <c r="AR15" s="981"/>
      <c r="AS15" s="981"/>
      <c r="AT15" s="981"/>
      <c r="AU15" s="981"/>
      <c r="AV15" s="981"/>
      <c r="AW15" s="981"/>
      <c r="AX15" s="981"/>
      <c r="AY15" s="981"/>
      <c r="AZ15" s="981"/>
      <c r="BA15" s="981"/>
      <c r="BB15" s="981"/>
      <c r="BC15" s="981"/>
      <c r="BD15" s="981"/>
      <c r="BE15" s="981"/>
      <c r="BF15" s="981"/>
      <c r="BG15" s="981"/>
      <c r="BH15" s="981"/>
      <c r="BI15" s="981"/>
      <c r="BJ15" s="981"/>
      <c r="BK15" s="981"/>
      <c r="BL15" s="981"/>
      <c r="BM15" s="981"/>
      <c r="BN15" s="981"/>
      <c r="BO15" s="981"/>
      <c r="BP15" s="981"/>
      <c r="BQ15" s="981"/>
      <c r="BR15" s="981"/>
      <c r="BS15" s="981"/>
      <c r="BT15" s="981"/>
      <c r="BU15" s="981"/>
      <c r="BV15" s="981"/>
      <c r="BW15" s="981"/>
      <c r="BX15" s="981"/>
      <c r="BY15" s="981"/>
      <c r="BZ15" s="981"/>
      <c r="CA15" s="981"/>
      <c r="CB15" s="981"/>
      <c r="CC15" s="981"/>
      <c r="CD15" s="981"/>
      <c r="CE15" s="981"/>
      <c r="CF15" s="981"/>
      <c r="CG15" s="981"/>
      <c r="CH15" s="981"/>
      <c r="CI15" s="981"/>
      <c r="CJ15" s="981"/>
      <c r="CK15" s="981"/>
      <c r="CL15" s="981"/>
      <c r="CM15" s="981"/>
      <c r="CN15" s="981"/>
      <c r="CO15" s="981"/>
      <c r="CP15" s="981"/>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row>
    <row r="16" spans="1:226" ht="15">
      <c r="A16" t="s">
        <v>5</v>
      </c>
      <c r="B16" s="20">
        <v>835072000</v>
      </c>
      <c r="C16" s="453">
        <f>C6-C11</f>
        <v>914057000</v>
      </c>
      <c r="D16" s="453"/>
      <c r="E16" s="915">
        <f>C16/B16-1</f>
        <v>9.4584658568362956E-2</v>
      </c>
      <c r="F16" s="1227">
        <f>C16/$C$8</f>
        <v>1.8031391167840301E-2</v>
      </c>
      <c r="G16" s="21"/>
      <c r="H16" s="21"/>
      <c r="I16" s="21"/>
      <c r="J16" s="21"/>
      <c r="K16" s="21"/>
      <c r="L16" s="21"/>
      <c r="M16" s="981"/>
      <c r="Q16" s="981"/>
      <c r="R16" s="981"/>
      <c r="S16" s="981"/>
      <c r="T16" s="981"/>
      <c r="U16" s="981"/>
      <c r="V16" s="981"/>
      <c r="W16" s="981"/>
      <c r="X16" s="981"/>
      <c r="Y16" s="981"/>
      <c r="Z16" s="981"/>
      <c r="AA16" s="981"/>
      <c r="AB16" s="981"/>
      <c r="AC16" s="981"/>
      <c r="AD16" s="981"/>
      <c r="AE16" s="981"/>
      <c r="AF16" s="981"/>
      <c r="AG16" s="981"/>
      <c r="AH16" s="981"/>
      <c r="AI16" s="981"/>
      <c r="AJ16" s="981"/>
      <c r="AK16" s="981"/>
      <c r="AL16" s="981"/>
      <c r="AM16" s="981"/>
      <c r="AN16" s="981"/>
      <c r="AO16" s="981"/>
      <c r="AP16" s="981"/>
      <c r="AQ16" s="981"/>
      <c r="AR16" s="981"/>
      <c r="AS16" s="981"/>
      <c r="AT16" s="981"/>
      <c r="AU16" s="981"/>
      <c r="AV16" s="981"/>
      <c r="AW16" s="981"/>
      <c r="AX16" s="981"/>
      <c r="AY16" s="981"/>
      <c r="AZ16" s="981"/>
      <c r="BA16" s="981"/>
      <c r="BB16" s="981"/>
      <c r="BC16" s="981"/>
      <c r="BD16" s="981"/>
      <c r="BE16" s="981"/>
      <c r="BF16" s="981"/>
      <c r="BG16" s="981"/>
      <c r="BH16" s="981"/>
      <c r="BI16" s="981"/>
      <c r="BJ16" s="981"/>
      <c r="BK16" s="981"/>
      <c r="BL16" s="981"/>
      <c r="BM16" s="981"/>
      <c r="BN16" s="981"/>
      <c r="BO16" s="981"/>
      <c r="BP16" s="981"/>
      <c r="BQ16" s="981"/>
      <c r="BR16" s="981"/>
      <c r="BS16" s="981"/>
      <c r="BT16" s="981"/>
      <c r="BU16" s="981"/>
      <c r="BV16" s="981"/>
      <c r="BW16" s="981"/>
      <c r="BX16" s="981"/>
      <c r="BY16" s="981"/>
      <c r="BZ16" s="981"/>
      <c r="CA16" s="981"/>
      <c r="CB16" s="981"/>
      <c r="CC16" s="981"/>
      <c r="CD16" s="981"/>
      <c r="CE16" s="981"/>
      <c r="CF16" s="981"/>
      <c r="CG16" s="981"/>
      <c r="CH16" s="981"/>
      <c r="CI16" s="981"/>
      <c r="CJ16" s="981"/>
      <c r="CK16" s="981"/>
      <c r="CL16" s="981"/>
      <c r="CM16" s="981"/>
      <c r="CN16" s="981"/>
      <c r="CO16" s="981"/>
      <c r="CP16" s="981"/>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row>
    <row r="17" spans="1:226" ht="15">
      <c r="A17" s="493" t="s">
        <v>897</v>
      </c>
      <c r="B17" s="23">
        <v>26808662000</v>
      </c>
      <c r="C17" s="454">
        <f>C7-C12</f>
        <v>28403204000</v>
      </c>
      <c r="D17" s="454"/>
      <c r="E17" s="909">
        <f>C17/B17-1</f>
        <v>5.947861180091718E-2</v>
      </c>
      <c r="F17" s="1229">
        <f>C17/C8</f>
        <v>0.56030344031495438</v>
      </c>
      <c r="G17" s="21"/>
      <c r="H17" s="21"/>
      <c r="I17" s="21"/>
      <c r="J17" s="21"/>
      <c r="K17" s="21"/>
      <c r="L17" s="21"/>
      <c r="M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AQ17" s="981"/>
      <c r="AR17" s="981"/>
      <c r="AS17" s="981"/>
      <c r="AT17" s="981"/>
      <c r="AU17" s="981"/>
      <c r="AV17" s="981"/>
      <c r="AW17" s="981"/>
      <c r="AX17" s="981"/>
      <c r="AY17" s="981"/>
      <c r="AZ17" s="981"/>
      <c r="BA17" s="981"/>
      <c r="BB17" s="981"/>
      <c r="BC17" s="981"/>
      <c r="BD17" s="981"/>
      <c r="BE17" s="981"/>
      <c r="BF17" s="981"/>
      <c r="BG17" s="981"/>
      <c r="BH17" s="981"/>
      <c r="BI17" s="981"/>
      <c r="BJ17" s="981"/>
      <c r="BK17" s="981"/>
      <c r="BL17" s="981"/>
      <c r="BM17" s="981"/>
      <c r="BN17" s="981"/>
      <c r="BO17" s="981"/>
      <c r="BP17" s="981"/>
      <c r="BQ17" s="981"/>
      <c r="BR17" s="981"/>
      <c r="BS17" s="981"/>
      <c r="BT17" s="981"/>
      <c r="BU17" s="981"/>
      <c r="BV17" s="981"/>
      <c r="BW17" s="981"/>
      <c r="BX17" s="981"/>
      <c r="BY17" s="981"/>
      <c r="BZ17" s="981"/>
      <c r="CA17" s="981"/>
      <c r="CB17" s="981"/>
      <c r="CC17" s="981"/>
      <c r="CD17" s="981"/>
      <c r="CE17" s="981"/>
      <c r="CF17" s="981"/>
      <c r="CG17" s="981"/>
      <c r="CH17" s="981"/>
      <c r="CI17" s="981"/>
      <c r="CJ17" s="981"/>
      <c r="CK17" s="981"/>
      <c r="CL17" s="981"/>
      <c r="CM17" s="981"/>
      <c r="CN17" s="981"/>
      <c r="CO17" s="981"/>
      <c r="CP17" s="981"/>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row>
    <row r="18" spans="1:226" ht="18" customHeight="1" thickBot="1">
      <c r="A18" s="24" t="s">
        <v>9</v>
      </c>
      <c r="B18" s="25">
        <f>SUM(B16:B17)</f>
        <v>27643734000</v>
      </c>
      <c r="C18" s="455">
        <f>SUM(C16:C17)</f>
        <v>29317261000</v>
      </c>
      <c r="D18" s="910"/>
      <c r="E18" s="916">
        <f>C18/B18-1</f>
        <v>6.0539108066949288E-2</v>
      </c>
      <c r="F18" s="1228"/>
      <c r="G18" s="28"/>
      <c r="H18" s="21"/>
      <c r="I18" s="21"/>
      <c r="J18" s="21"/>
      <c r="K18" s="21"/>
      <c r="L18" s="21"/>
      <c r="M18" s="981"/>
      <c r="Q18" s="981"/>
      <c r="R18" s="981"/>
      <c r="S18" s="981"/>
      <c r="T18" s="981"/>
      <c r="U18" s="981"/>
      <c r="V18" s="981"/>
      <c r="W18" s="981"/>
      <c r="X18" s="981"/>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81"/>
      <c r="BA18" s="981"/>
      <c r="BB18" s="981"/>
      <c r="BC18" s="981"/>
      <c r="BD18" s="981"/>
      <c r="BE18" s="981"/>
      <c r="BF18" s="981"/>
      <c r="BG18" s="981"/>
      <c r="BH18" s="981"/>
      <c r="BI18" s="981"/>
      <c r="BJ18" s="981"/>
      <c r="BK18" s="981"/>
      <c r="BL18" s="981"/>
      <c r="BM18" s="981"/>
      <c r="BN18" s="981"/>
      <c r="BO18" s="981"/>
      <c r="BP18" s="981"/>
      <c r="BQ18" s="981"/>
      <c r="BR18" s="981"/>
      <c r="BS18" s="981"/>
      <c r="BT18" s="981"/>
      <c r="BU18" s="981"/>
      <c r="BV18" s="981"/>
      <c r="BW18" s="981"/>
      <c r="BX18" s="981"/>
      <c r="BY18" s="981"/>
      <c r="BZ18" s="981"/>
      <c r="CA18" s="981"/>
      <c r="CB18" s="981"/>
      <c r="CC18" s="981"/>
      <c r="CD18" s="981"/>
      <c r="CE18" s="981"/>
      <c r="CF18" s="981"/>
      <c r="CG18" s="981"/>
      <c r="CH18" s="981"/>
      <c r="CI18" s="981"/>
      <c r="CJ18" s="981"/>
      <c r="CK18" s="981"/>
      <c r="CL18" s="981"/>
      <c r="CM18" s="981"/>
      <c r="CN18" s="981"/>
      <c r="CO18" s="981"/>
      <c r="CP18" s="981"/>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row>
    <row r="19" spans="1:226" ht="14.1" customHeight="1" thickTop="1">
      <c r="A19" s="22"/>
      <c r="B19" s="22"/>
      <c r="C19" s="22"/>
      <c r="D19" s="22"/>
      <c r="E19" s="29"/>
      <c r="F19" s="1223"/>
      <c r="G19" s="21"/>
      <c r="H19" s="21"/>
      <c r="I19" s="21"/>
      <c r="J19" s="21"/>
      <c r="K19" s="21"/>
      <c r="L19" s="21"/>
      <c r="M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81"/>
      <c r="AO19" s="981"/>
      <c r="AP19" s="981"/>
      <c r="AQ19" s="981"/>
      <c r="AR19" s="981"/>
      <c r="AS19" s="981"/>
      <c r="AT19" s="981"/>
      <c r="AU19" s="981"/>
      <c r="AV19" s="981"/>
      <c r="AW19" s="981"/>
      <c r="AX19" s="981"/>
      <c r="AY19" s="981"/>
      <c r="AZ19" s="981"/>
      <c r="BA19" s="981"/>
      <c r="BB19" s="981"/>
      <c r="BC19" s="981"/>
      <c r="BD19" s="981"/>
      <c r="BE19" s="981"/>
      <c r="BF19" s="981"/>
      <c r="BG19" s="981"/>
      <c r="BH19" s="981"/>
      <c r="BI19" s="981"/>
      <c r="BJ19" s="981"/>
      <c r="BK19" s="981"/>
      <c r="BL19" s="981"/>
      <c r="BM19" s="981"/>
      <c r="BN19" s="981"/>
      <c r="BO19" s="981"/>
      <c r="BP19" s="981"/>
      <c r="BQ19" s="981"/>
      <c r="BR19" s="981"/>
      <c r="BS19" s="981"/>
      <c r="BT19" s="981"/>
      <c r="BU19" s="981"/>
      <c r="BV19" s="981"/>
      <c r="BW19" s="981"/>
      <c r="BX19" s="981"/>
      <c r="BY19" s="981"/>
      <c r="BZ19" s="981"/>
      <c r="CA19" s="981"/>
      <c r="CB19" s="981"/>
      <c r="CC19" s="981"/>
      <c r="CD19" s="981"/>
      <c r="CE19" s="981"/>
      <c r="CF19" s="981"/>
      <c r="CG19" s="981"/>
      <c r="CH19" s="981"/>
      <c r="CI19" s="981"/>
      <c r="CJ19" s="981"/>
      <c r="CK19" s="981"/>
      <c r="CL19" s="981"/>
      <c r="CM19" s="981"/>
      <c r="CN19" s="981"/>
      <c r="CO19" s="981"/>
      <c r="CP19" s="981"/>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row>
    <row r="20" spans="1:226" ht="12" customHeight="1">
      <c r="A20" s="12" t="s">
        <v>1</v>
      </c>
      <c r="B20" s="937"/>
      <c r="C20" s="937"/>
      <c r="D20" s="131"/>
      <c r="E20" s="27"/>
      <c r="F20" s="831"/>
      <c r="G20" s="21"/>
      <c r="H20" s="21"/>
      <c r="I20" s="21"/>
      <c r="J20" s="21"/>
      <c r="K20" s="21"/>
      <c r="L20" s="21"/>
      <c r="M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1"/>
      <c r="AM20" s="981"/>
      <c r="AN20" s="981"/>
      <c r="AO20" s="981"/>
      <c r="AP20" s="981"/>
      <c r="AQ20" s="981"/>
      <c r="AR20" s="981"/>
      <c r="AS20" s="981"/>
      <c r="AT20" s="981"/>
      <c r="AU20" s="981"/>
      <c r="AV20" s="981"/>
      <c r="AW20" s="981"/>
      <c r="AX20" s="981"/>
      <c r="AY20" s="981"/>
      <c r="AZ20" s="981"/>
      <c r="BA20" s="981"/>
      <c r="BB20" s="981"/>
      <c r="BC20" s="981"/>
      <c r="BD20" s="981"/>
      <c r="BE20" s="981"/>
      <c r="BF20" s="981"/>
      <c r="BG20" s="981"/>
      <c r="BH20" s="981"/>
      <c r="BI20" s="981"/>
      <c r="BJ20" s="981"/>
      <c r="BK20" s="981"/>
      <c r="BL20" s="981"/>
      <c r="BM20" s="981"/>
      <c r="BN20" s="981"/>
      <c r="BO20" s="981"/>
      <c r="BP20" s="981"/>
      <c r="BQ20" s="981"/>
      <c r="BR20" s="981"/>
      <c r="BS20" s="981"/>
      <c r="BT20" s="981"/>
      <c r="BU20" s="981"/>
      <c r="BV20" s="981"/>
      <c r="BW20" s="981"/>
      <c r="BX20" s="981"/>
      <c r="BY20" s="981"/>
      <c r="BZ20" s="981"/>
      <c r="CA20" s="981"/>
      <c r="CB20" s="981"/>
      <c r="CC20" s="981"/>
      <c r="CD20" s="981"/>
      <c r="CE20" s="981"/>
      <c r="CF20" s="981"/>
      <c r="CG20" s="981"/>
      <c r="CH20" s="981"/>
      <c r="CI20" s="981"/>
      <c r="CJ20" s="981"/>
      <c r="CK20" s="981"/>
      <c r="CL20" s="981"/>
      <c r="CM20" s="981"/>
      <c r="CN20" s="981"/>
      <c r="CO20" s="981"/>
      <c r="CP20" s="981"/>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row>
    <row r="21" spans="1:226" ht="12" customHeight="1">
      <c r="A21" s="12" t="s">
        <v>10</v>
      </c>
      <c r="B21" s="131"/>
      <c r="C21" s="938"/>
      <c r="D21" s="131"/>
      <c r="E21" s="27"/>
      <c r="F21" s="831"/>
      <c r="G21" s="21"/>
      <c r="H21" s="21"/>
      <c r="I21" s="21"/>
      <c r="J21" s="21"/>
      <c r="K21" s="21"/>
      <c r="L21" s="21"/>
      <c r="M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1"/>
      <c r="AM21" s="981"/>
      <c r="AN21" s="981"/>
      <c r="AO21" s="981"/>
      <c r="AP21" s="981"/>
      <c r="AQ21" s="981"/>
      <c r="AR21" s="981"/>
      <c r="AS21" s="981"/>
      <c r="AT21" s="981"/>
      <c r="AU21" s="981"/>
      <c r="AV21" s="981"/>
      <c r="AW21" s="981"/>
      <c r="AX21" s="981"/>
      <c r="AY21" s="981"/>
      <c r="AZ21" s="981"/>
      <c r="BA21" s="981"/>
      <c r="BB21" s="981"/>
      <c r="BC21" s="981"/>
      <c r="BD21" s="981"/>
      <c r="BE21" s="981"/>
      <c r="BF21" s="981"/>
      <c r="BG21" s="981"/>
      <c r="BH21" s="981"/>
      <c r="BI21" s="981"/>
      <c r="BJ21" s="981"/>
      <c r="BK21" s="981"/>
      <c r="BL21" s="981"/>
      <c r="BM21" s="981"/>
      <c r="BN21" s="981"/>
      <c r="BO21" s="981"/>
      <c r="BP21" s="981"/>
      <c r="BQ21" s="981"/>
      <c r="BR21" s="981"/>
      <c r="BS21" s="981"/>
      <c r="BT21" s="981"/>
      <c r="BU21" s="981"/>
      <c r="BV21" s="981"/>
      <c r="BW21" s="981"/>
      <c r="BX21" s="981"/>
      <c r="BY21" s="981"/>
      <c r="BZ21" s="981"/>
      <c r="CA21" s="981"/>
      <c r="CB21" s="981"/>
      <c r="CC21" s="981"/>
      <c r="CD21" s="981"/>
      <c r="CE21" s="981"/>
      <c r="CF21" s="981"/>
      <c r="CG21" s="981"/>
      <c r="CH21" s="981"/>
      <c r="CI21" s="981"/>
      <c r="CJ21" s="981"/>
      <c r="CK21" s="981"/>
      <c r="CL21" s="981"/>
      <c r="CM21" s="981"/>
      <c r="CN21" s="981"/>
      <c r="CO21" s="981"/>
      <c r="CP21" s="981"/>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row>
    <row r="22" spans="1:226" ht="14.25" customHeight="1">
      <c r="A22" s="1322" t="s">
        <v>1034</v>
      </c>
      <c r="B22" s="1323"/>
      <c r="C22" s="1323"/>
      <c r="D22" s="1323"/>
      <c r="E22" s="1323"/>
      <c r="F22" s="830"/>
      <c r="G22" s="12"/>
      <c r="H22" s="12"/>
      <c r="I22" s="12"/>
      <c r="J22" s="12"/>
      <c r="K22" s="12"/>
      <c r="L22" s="12"/>
      <c r="M22" s="981"/>
      <c r="Q22" s="981"/>
      <c r="R22" s="981"/>
      <c r="S22" s="981"/>
      <c r="T22" s="981"/>
      <c r="U22" s="981"/>
      <c r="V22" s="981"/>
      <c r="W22" s="981"/>
      <c r="X22" s="981"/>
      <c r="Y22" s="981"/>
      <c r="Z22" s="981"/>
      <c r="AA22" s="981"/>
      <c r="AB22" s="981"/>
      <c r="AC22" s="981"/>
      <c r="AD22" s="981"/>
      <c r="AE22" s="981"/>
      <c r="AF22" s="981"/>
      <c r="AG22" s="981"/>
      <c r="AH22" s="981"/>
      <c r="AI22" s="981"/>
      <c r="AJ22" s="981"/>
      <c r="AK22" s="981"/>
      <c r="AL22" s="981"/>
      <c r="AM22" s="981"/>
      <c r="AN22" s="981"/>
      <c r="AO22" s="981"/>
      <c r="AP22" s="981"/>
      <c r="AQ22" s="981"/>
      <c r="AR22" s="981"/>
      <c r="AS22" s="981"/>
      <c r="AT22" s="981"/>
      <c r="AU22" s="981"/>
      <c r="AV22" s="981"/>
      <c r="AW22" s="981"/>
      <c r="AX22" s="981"/>
      <c r="AY22" s="981"/>
      <c r="AZ22" s="981"/>
      <c r="BA22" s="981"/>
      <c r="BB22" s="981"/>
      <c r="BC22" s="981"/>
      <c r="BD22" s="981"/>
      <c r="BE22" s="981"/>
      <c r="BF22" s="981"/>
      <c r="BG22" s="981"/>
      <c r="BH22" s="981"/>
      <c r="BI22" s="981"/>
      <c r="BJ22" s="981"/>
      <c r="BK22" s="981"/>
      <c r="BL22" s="981"/>
      <c r="BM22" s="981"/>
      <c r="BN22" s="981"/>
      <c r="BO22" s="981"/>
      <c r="BP22" s="981"/>
      <c r="BQ22" s="981"/>
      <c r="BR22" s="981"/>
      <c r="BS22" s="981"/>
      <c r="BT22" s="981"/>
      <c r="BU22" s="981"/>
      <c r="BV22" s="981"/>
      <c r="BW22" s="981"/>
      <c r="BX22" s="981"/>
      <c r="BY22" s="981"/>
      <c r="BZ22" s="981"/>
      <c r="CA22" s="981"/>
      <c r="CB22" s="981"/>
      <c r="CC22" s="981"/>
      <c r="CD22" s="981"/>
      <c r="CE22" s="981"/>
      <c r="CF22" s="981"/>
      <c r="CG22" s="981"/>
      <c r="CH22" s="981"/>
      <c r="CI22" s="981"/>
      <c r="CJ22" s="981"/>
      <c r="CK22" s="981"/>
      <c r="CL22" s="981"/>
      <c r="CM22" s="981"/>
      <c r="CN22" s="981"/>
      <c r="CO22" s="981"/>
      <c r="CP22" s="981"/>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row>
    <row r="23" spans="1:226" ht="14.1" customHeight="1">
      <c r="A23" s="12" t="s">
        <v>1017</v>
      </c>
      <c r="B23" s="279"/>
      <c r="C23" s="279"/>
      <c r="D23" s="131"/>
      <c r="E23" s="38"/>
      <c r="F23" s="830"/>
      <c r="G23" s="12"/>
      <c r="H23" s="12"/>
      <c r="I23" s="12"/>
      <c r="J23" s="12"/>
      <c r="K23" s="12"/>
      <c r="L23" s="12"/>
      <c r="M23" s="981"/>
      <c r="Q23" s="981"/>
      <c r="R23" s="981"/>
      <c r="S23" s="981"/>
      <c r="T23" s="981"/>
      <c r="U23" s="981"/>
      <c r="V23" s="981"/>
      <c r="W23" s="981"/>
      <c r="X23" s="981"/>
      <c r="Y23" s="981"/>
      <c r="Z23" s="981"/>
      <c r="AA23" s="981"/>
      <c r="AB23" s="981"/>
      <c r="AC23" s="981"/>
      <c r="AD23" s="981"/>
      <c r="AE23" s="981"/>
      <c r="AF23" s="981"/>
      <c r="AG23" s="981"/>
      <c r="AH23" s="981"/>
      <c r="AI23" s="981"/>
      <c r="AJ23" s="981"/>
      <c r="AK23" s="981"/>
      <c r="AL23" s="981"/>
      <c r="AM23" s="981"/>
      <c r="AN23" s="981"/>
      <c r="AO23" s="981"/>
      <c r="AP23" s="981"/>
      <c r="AQ23" s="981"/>
      <c r="AR23" s="981"/>
      <c r="AS23" s="981"/>
      <c r="AT23" s="981"/>
      <c r="AU23" s="981"/>
      <c r="AV23" s="981"/>
      <c r="AW23" s="981"/>
      <c r="AX23" s="981"/>
      <c r="AY23" s="981"/>
      <c r="AZ23" s="981"/>
      <c r="BA23" s="981"/>
      <c r="BB23" s="981"/>
      <c r="BC23" s="981"/>
      <c r="BD23" s="981"/>
      <c r="BE23" s="981"/>
      <c r="BF23" s="981"/>
      <c r="BG23" s="981"/>
      <c r="BH23" s="981"/>
      <c r="BI23" s="981"/>
      <c r="BJ23" s="981"/>
      <c r="BK23" s="981"/>
      <c r="BL23" s="981"/>
      <c r="BM23" s="981"/>
      <c r="BN23" s="981"/>
      <c r="BO23" s="981"/>
      <c r="BP23" s="981"/>
      <c r="BQ23" s="981"/>
      <c r="BR23" s="981"/>
      <c r="BS23" s="981"/>
      <c r="BT23" s="981"/>
      <c r="BU23" s="981"/>
      <c r="BV23" s="981"/>
      <c r="BW23" s="981"/>
      <c r="BX23" s="981"/>
      <c r="BY23" s="981"/>
      <c r="BZ23" s="981"/>
      <c r="CA23" s="981"/>
      <c r="CB23" s="981"/>
      <c r="CC23" s="981"/>
      <c r="CD23" s="981"/>
      <c r="CE23" s="981"/>
      <c r="CF23" s="981"/>
      <c r="CG23" s="981"/>
      <c r="CH23" s="981"/>
      <c r="CI23" s="981"/>
      <c r="CJ23" s="981"/>
      <c r="CK23" s="981"/>
      <c r="CL23" s="981"/>
      <c r="CM23" s="981"/>
      <c r="CN23" s="981"/>
      <c r="CO23" s="981"/>
      <c r="CP23" s="981"/>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row>
    <row r="24" spans="1:226" ht="14.1" customHeight="1">
      <c r="A24" s="12"/>
      <c r="B24" s="279"/>
      <c r="C24" s="279"/>
      <c r="D24" s="2"/>
      <c r="E24" s="11"/>
      <c r="F24" s="11"/>
      <c r="G24" s="12"/>
      <c r="H24" s="12"/>
      <c r="I24" s="12"/>
      <c r="J24" s="12"/>
      <c r="K24" s="12"/>
      <c r="L24" s="12"/>
      <c r="M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1"/>
      <c r="AM24" s="981"/>
      <c r="AN24" s="981"/>
      <c r="AO24" s="981"/>
      <c r="AP24" s="981"/>
      <c r="AQ24" s="981"/>
      <c r="AR24" s="981"/>
      <c r="AS24" s="981"/>
      <c r="AT24" s="981"/>
      <c r="AU24" s="981"/>
      <c r="AV24" s="981"/>
      <c r="AW24" s="981"/>
      <c r="AX24" s="981"/>
      <c r="AY24" s="981"/>
      <c r="AZ24" s="981"/>
      <c r="BA24" s="981"/>
      <c r="BB24" s="981"/>
      <c r="BC24" s="981"/>
      <c r="BD24" s="981"/>
      <c r="BE24" s="981"/>
      <c r="BF24" s="981"/>
      <c r="BG24" s="981"/>
      <c r="BH24" s="981"/>
      <c r="BI24" s="981"/>
      <c r="BJ24" s="981"/>
      <c r="BK24" s="981"/>
      <c r="BL24" s="981"/>
      <c r="BM24" s="981"/>
      <c r="BN24" s="981"/>
      <c r="BO24" s="981"/>
      <c r="BP24" s="981"/>
      <c r="BQ24" s="981"/>
      <c r="BR24" s="981"/>
      <c r="BS24" s="981"/>
      <c r="BT24" s="981"/>
      <c r="BU24" s="981"/>
      <c r="BV24" s="981"/>
      <c r="BW24" s="981"/>
      <c r="BX24" s="981"/>
      <c r="BY24" s="981"/>
      <c r="BZ24" s="981"/>
      <c r="CA24" s="981"/>
      <c r="CB24" s="981"/>
      <c r="CC24" s="981"/>
      <c r="CD24" s="981"/>
      <c r="CE24" s="981"/>
      <c r="CF24" s="981"/>
      <c r="CG24" s="981"/>
      <c r="CH24" s="981"/>
      <c r="CI24" s="981"/>
      <c r="CJ24" s="981"/>
      <c r="CK24" s="981"/>
      <c r="CL24" s="981"/>
      <c r="CM24" s="981"/>
      <c r="CN24" s="981"/>
      <c r="CO24" s="981"/>
      <c r="CP24" s="981"/>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row>
    <row r="25" spans="1:226" ht="14.1" customHeight="1">
      <c r="A25" s="12"/>
      <c r="B25" s="279"/>
      <c r="C25" s="279"/>
      <c r="D25" s="2"/>
      <c r="E25" s="11"/>
      <c r="F25" s="11"/>
      <c r="G25" s="12"/>
      <c r="H25" s="12"/>
      <c r="I25" s="12"/>
      <c r="J25" s="12"/>
      <c r="K25" s="12"/>
      <c r="L25" s="12"/>
      <c r="M25" s="981"/>
      <c r="Q25" s="981"/>
      <c r="R25" s="981"/>
      <c r="S25" s="981"/>
      <c r="T25" s="981"/>
      <c r="U25" s="981"/>
      <c r="V25" s="981"/>
      <c r="W25" s="981"/>
      <c r="X25" s="981"/>
      <c r="Y25" s="981"/>
      <c r="Z25" s="981"/>
      <c r="AA25" s="981"/>
      <c r="AB25" s="981"/>
      <c r="AC25" s="981"/>
      <c r="AD25" s="981"/>
      <c r="AE25" s="981"/>
      <c r="AF25" s="981"/>
      <c r="AG25" s="981"/>
      <c r="AH25" s="981"/>
      <c r="AI25" s="981"/>
      <c r="AJ25" s="981"/>
      <c r="AK25" s="981"/>
      <c r="AL25" s="981"/>
      <c r="AM25" s="981"/>
      <c r="AN25" s="981"/>
      <c r="AO25" s="981"/>
      <c r="AP25" s="981"/>
      <c r="AQ25" s="981"/>
      <c r="AR25" s="981"/>
      <c r="AS25" s="981"/>
      <c r="AT25" s="981"/>
      <c r="AU25" s="981"/>
      <c r="AV25" s="981"/>
      <c r="AW25" s="981"/>
      <c r="AX25" s="981"/>
      <c r="AY25" s="981"/>
      <c r="AZ25" s="981"/>
      <c r="BA25" s="981"/>
      <c r="BB25" s="981"/>
      <c r="BC25" s="981"/>
      <c r="BD25" s="981"/>
      <c r="BE25" s="981"/>
      <c r="BF25" s="981"/>
      <c r="BG25" s="981"/>
      <c r="BH25" s="981"/>
      <c r="BI25" s="981"/>
      <c r="BJ25" s="981"/>
      <c r="BK25" s="981"/>
      <c r="BL25" s="981"/>
      <c r="BM25" s="981"/>
      <c r="BN25" s="981"/>
      <c r="BO25" s="981"/>
      <c r="BP25" s="981"/>
      <c r="BQ25" s="981"/>
      <c r="BR25" s="981"/>
      <c r="BS25" s="981"/>
      <c r="BT25" s="981"/>
      <c r="BU25" s="981"/>
      <c r="BV25" s="981"/>
      <c r="BW25" s="981"/>
      <c r="BX25" s="981"/>
      <c r="BY25" s="981"/>
      <c r="BZ25" s="981"/>
      <c r="CA25" s="981"/>
      <c r="CB25" s="981"/>
      <c r="CC25" s="981"/>
      <c r="CD25" s="981"/>
      <c r="CE25" s="981"/>
      <c r="CF25" s="981"/>
      <c r="CG25" s="981"/>
      <c r="CH25" s="981"/>
      <c r="CI25" s="981"/>
      <c r="CJ25" s="981"/>
      <c r="CK25" s="981"/>
      <c r="CL25" s="981"/>
      <c r="CM25" s="981"/>
      <c r="CN25" s="981"/>
      <c r="CO25" s="981"/>
      <c r="CP25" s="981"/>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row>
    <row r="26" spans="1:226" ht="14.1" customHeight="1">
      <c r="A26" s="2"/>
      <c r="B26" s="279"/>
      <c r="C26" s="279"/>
      <c r="D26" s="2"/>
      <c r="E26" s="11"/>
      <c r="F26" s="11"/>
      <c r="G26" s="393"/>
      <c r="H26" s="393"/>
      <c r="I26" s="393"/>
      <c r="J26" s="393"/>
      <c r="K26" s="393"/>
      <c r="L26" s="12"/>
      <c r="M26" s="981"/>
      <c r="Q26" s="981"/>
      <c r="R26" s="981"/>
      <c r="S26" s="981"/>
      <c r="T26" s="981"/>
      <c r="U26" s="981"/>
      <c r="V26" s="981"/>
      <c r="W26" s="981"/>
      <c r="X26" s="981"/>
      <c r="Y26" s="981"/>
      <c r="Z26" s="981"/>
      <c r="AA26" s="981"/>
      <c r="AB26" s="981"/>
      <c r="AC26" s="981"/>
      <c r="AD26" s="981"/>
      <c r="AE26" s="981"/>
      <c r="AF26" s="981"/>
      <c r="AG26" s="981"/>
      <c r="AH26" s="981"/>
      <c r="AI26" s="981"/>
      <c r="AJ26" s="981"/>
      <c r="AK26" s="981"/>
      <c r="AL26" s="981"/>
      <c r="AM26" s="981"/>
      <c r="AN26" s="981"/>
      <c r="AO26" s="981"/>
      <c r="AP26" s="981"/>
      <c r="AQ26" s="981"/>
      <c r="AR26" s="981"/>
      <c r="AS26" s="981"/>
      <c r="AT26" s="981"/>
      <c r="AU26" s="981"/>
      <c r="AV26" s="981"/>
      <c r="AW26" s="981"/>
      <c r="AX26" s="981"/>
      <c r="AY26" s="981"/>
      <c r="AZ26" s="981"/>
      <c r="BA26" s="981"/>
      <c r="BB26" s="981"/>
      <c r="BC26" s="981"/>
      <c r="BD26" s="981"/>
      <c r="BE26" s="981"/>
      <c r="BF26" s="981"/>
      <c r="BG26" s="981"/>
      <c r="BH26" s="981"/>
      <c r="BI26" s="981"/>
      <c r="BJ26" s="981"/>
      <c r="BK26" s="981"/>
      <c r="BL26" s="981"/>
      <c r="BM26" s="981"/>
      <c r="BN26" s="981"/>
      <c r="BO26" s="981"/>
      <c r="BP26" s="981"/>
      <c r="BQ26" s="981"/>
      <c r="BR26" s="981"/>
      <c r="BS26" s="981"/>
      <c r="BT26" s="981"/>
      <c r="BU26" s="981"/>
      <c r="BV26" s="981"/>
      <c r="BW26" s="981"/>
      <c r="BX26" s="981"/>
      <c r="BY26" s="981"/>
      <c r="BZ26" s="981"/>
      <c r="CA26" s="981"/>
      <c r="CB26" s="981"/>
      <c r="CC26" s="981"/>
      <c r="CD26" s="981"/>
      <c r="CE26" s="981"/>
      <c r="CF26" s="981"/>
      <c r="CG26" s="981"/>
      <c r="CH26" s="981"/>
      <c r="CI26" s="981"/>
      <c r="CJ26" s="981"/>
      <c r="CK26" s="981"/>
      <c r="CL26" s="981"/>
      <c r="CM26" s="981"/>
      <c r="CN26" s="981"/>
      <c r="CO26" s="981"/>
      <c r="CP26" s="981"/>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row>
    <row r="27" spans="1:226" ht="14.1" customHeight="1">
      <c r="A27" s="2"/>
      <c r="B27" s="2"/>
      <c r="C27" s="2"/>
      <c r="D27" s="2"/>
      <c r="E27" s="11"/>
      <c r="F27" s="11"/>
      <c r="G27" s="393"/>
      <c r="H27" s="393"/>
      <c r="I27" s="393"/>
      <c r="J27" s="393"/>
      <c r="K27" s="393"/>
      <c r="L27" s="12"/>
      <c r="M27" s="981"/>
      <c r="O27" s="1000"/>
      <c r="P27" s="1000"/>
      <c r="Q27" s="494"/>
      <c r="R27" s="494"/>
      <c r="S27" s="981"/>
      <c r="T27" s="981"/>
      <c r="U27" s="981"/>
      <c r="V27" s="981"/>
      <c r="W27" s="981"/>
      <c r="X27" s="981"/>
      <c r="Y27" s="981"/>
      <c r="Z27" s="981"/>
      <c r="AA27" s="981"/>
      <c r="AB27" s="981"/>
      <c r="AC27" s="981"/>
      <c r="AD27" s="981"/>
      <c r="AE27" s="981"/>
      <c r="AF27" s="981"/>
      <c r="AG27" s="981"/>
      <c r="AH27" s="981"/>
      <c r="AI27" s="981"/>
      <c r="AJ27" s="981"/>
      <c r="AK27" s="981"/>
      <c r="AL27" s="981"/>
      <c r="AM27" s="981"/>
      <c r="AN27" s="981"/>
      <c r="AO27" s="981"/>
      <c r="AP27" s="981"/>
      <c r="AQ27" s="981"/>
      <c r="AR27" s="981"/>
      <c r="AS27" s="981"/>
      <c r="AT27" s="981"/>
      <c r="AU27" s="981"/>
      <c r="AV27" s="981"/>
      <c r="AW27" s="981"/>
      <c r="AX27" s="981"/>
      <c r="AY27" s="981"/>
      <c r="AZ27" s="981"/>
      <c r="BA27" s="981"/>
      <c r="BB27" s="981"/>
      <c r="BC27" s="981"/>
      <c r="BD27" s="981"/>
      <c r="BE27" s="981"/>
      <c r="BF27" s="981"/>
      <c r="BG27" s="981"/>
      <c r="BH27" s="981"/>
      <c r="BI27" s="981"/>
      <c r="BJ27" s="981"/>
      <c r="BK27" s="981"/>
      <c r="BL27" s="981"/>
      <c r="BM27" s="981"/>
      <c r="BN27" s="981"/>
      <c r="BO27" s="981"/>
      <c r="BP27" s="981"/>
      <c r="BQ27" s="981"/>
      <c r="BR27" s="981"/>
      <c r="BS27" s="981"/>
      <c r="BT27" s="981"/>
      <c r="BU27" s="981"/>
      <c r="BV27" s="981"/>
      <c r="BW27" s="981"/>
      <c r="BX27" s="981"/>
      <c r="BY27" s="981"/>
      <c r="BZ27" s="981"/>
      <c r="CA27" s="981"/>
      <c r="CB27" s="981"/>
      <c r="CC27" s="981"/>
      <c r="CD27" s="981"/>
      <c r="CE27" s="981"/>
      <c r="CF27" s="981"/>
      <c r="CG27" s="981"/>
      <c r="CH27" s="981"/>
      <c r="CI27" s="981"/>
      <c r="CJ27" s="981"/>
      <c r="CK27" s="981"/>
      <c r="CL27" s="981"/>
      <c r="CM27" s="981"/>
      <c r="CN27" s="981"/>
      <c r="CO27" s="981"/>
      <c r="CP27" s="981"/>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row>
    <row r="28" spans="1:226" ht="14.1" customHeight="1">
      <c r="A28" s="588"/>
      <c r="B28" s="2"/>
      <c r="C28" s="2"/>
      <c r="D28" s="2"/>
      <c r="E28" s="11"/>
      <c r="F28" s="11"/>
      <c r="G28" s="393"/>
      <c r="H28" s="393"/>
      <c r="I28" s="393"/>
      <c r="J28" s="393"/>
      <c r="K28" s="393"/>
      <c r="L28" s="12"/>
      <c r="M28" s="981"/>
      <c r="O28" s="1000"/>
      <c r="P28" s="1000"/>
      <c r="Q28" s="494" t="s">
        <v>903</v>
      </c>
      <c r="R28" s="494" t="s">
        <v>919</v>
      </c>
      <c r="S28" s="981"/>
      <c r="T28" s="981"/>
      <c r="U28" s="981"/>
      <c r="V28" s="981"/>
      <c r="W28" s="981"/>
      <c r="X28" s="981"/>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c r="BH28" s="981"/>
      <c r="BI28" s="981"/>
      <c r="BJ28" s="981"/>
      <c r="BK28" s="981"/>
      <c r="BL28" s="981"/>
      <c r="BM28" s="981"/>
      <c r="BN28" s="981"/>
      <c r="BO28" s="981"/>
      <c r="BP28" s="981"/>
      <c r="BQ28" s="981"/>
      <c r="BR28" s="981"/>
      <c r="BS28" s="981"/>
      <c r="BT28" s="981"/>
      <c r="BU28" s="981"/>
      <c r="BV28" s="981"/>
      <c r="BW28" s="981"/>
      <c r="BX28" s="981"/>
      <c r="BY28" s="981"/>
      <c r="BZ28" s="981"/>
      <c r="CA28" s="981"/>
      <c r="CB28" s="981"/>
      <c r="CC28" s="981"/>
      <c r="CD28" s="981"/>
      <c r="CE28" s="981"/>
      <c r="CF28" s="981"/>
      <c r="CG28" s="981"/>
      <c r="CH28" s="981"/>
      <c r="CI28" s="981"/>
      <c r="CJ28" s="981"/>
      <c r="CK28" s="981"/>
      <c r="CL28" s="981"/>
      <c r="CM28" s="981"/>
      <c r="CN28" s="981"/>
      <c r="CO28" s="981"/>
      <c r="CP28" s="981"/>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row>
    <row r="29" spans="1:226" ht="14.1" customHeight="1">
      <c r="A29" s="31" t="s">
        <v>11</v>
      </c>
      <c r="B29" s="2"/>
      <c r="C29" s="2"/>
      <c r="D29" s="2"/>
      <c r="E29" s="11"/>
      <c r="F29" s="11"/>
      <c r="G29" s="393"/>
      <c r="H29" s="393" t="s">
        <v>33</v>
      </c>
      <c r="I29" s="1016" t="s">
        <v>5</v>
      </c>
      <c r="J29" s="1016" t="s">
        <v>896</v>
      </c>
      <c r="K29" s="393"/>
      <c r="L29" s="12"/>
      <c r="M29" s="981"/>
      <c r="O29" s="1000" t="s">
        <v>898</v>
      </c>
      <c r="P29" s="1001">
        <f>C11/1000000000</f>
        <v>20.553037</v>
      </c>
      <c r="Q29" s="1002">
        <f>P29/$P$33</f>
        <v>0.40544501035941405</v>
      </c>
      <c r="R29" s="494">
        <v>40</v>
      </c>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c r="BC29" s="981"/>
      <c r="BD29" s="981"/>
      <c r="BE29" s="981"/>
      <c r="BF29" s="981"/>
      <c r="BG29" s="981"/>
      <c r="BH29" s="981"/>
      <c r="BI29" s="981"/>
      <c r="BJ29" s="981"/>
      <c r="BK29" s="981"/>
      <c r="BL29" s="981"/>
      <c r="BM29" s="981"/>
      <c r="BN29" s="981"/>
      <c r="BO29" s="981"/>
      <c r="BP29" s="981"/>
      <c r="BQ29" s="981"/>
      <c r="BR29" s="981"/>
      <c r="BS29" s="981"/>
      <c r="BT29" s="981"/>
      <c r="BU29" s="981"/>
      <c r="BV29" s="981"/>
      <c r="BW29" s="981"/>
      <c r="BX29" s="981"/>
      <c r="BY29" s="981"/>
      <c r="BZ29" s="981"/>
      <c r="CA29" s="981"/>
      <c r="CB29" s="981"/>
      <c r="CC29" s="981"/>
      <c r="CD29" s="981"/>
      <c r="CE29" s="981"/>
      <c r="CF29" s="981"/>
      <c r="CG29" s="981"/>
      <c r="CH29" s="981"/>
      <c r="CI29" s="981"/>
      <c r="CJ29" s="981"/>
      <c r="CK29" s="981"/>
      <c r="CL29" s="981"/>
      <c r="CM29" s="981"/>
      <c r="CN29" s="981"/>
      <c r="CO29" s="981"/>
      <c r="CP29" s="981"/>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row>
    <row r="30" spans="1:226" ht="14.1" customHeight="1">
      <c r="A30" s="31"/>
      <c r="B30" s="2"/>
      <c r="C30" s="2"/>
      <c r="D30" s="1220"/>
      <c r="E30" s="942"/>
      <c r="F30" s="942"/>
      <c r="G30" s="393"/>
      <c r="H30" s="393">
        <v>2010</v>
      </c>
      <c r="I30" s="575">
        <v>14.310392999999999</v>
      </c>
      <c r="J30" s="575">
        <v>21.508365999999999</v>
      </c>
      <c r="K30" s="393"/>
      <c r="L30" s="12"/>
      <c r="M30" s="981"/>
      <c r="O30" s="1000" t="s">
        <v>900</v>
      </c>
      <c r="P30" s="1001">
        <f>C12/1000000000</f>
        <v>0.822241</v>
      </c>
      <c r="Q30" s="1002">
        <f>P30/$P$33</f>
        <v>1.622015815779123E-2</v>
      </c>
      <c r="R30" s="494">
        <v>2</v>
      </c>
      <c r="S30" s="981"/>
      <c r="T30" s="981"/>
      <c r="U30" s="981"/>
      <c r="V30" s="981"/>
      <c r="W30" s="981"/>
      <c r="X30" s="981"/>
      <c r="Y30" s="981"/>
      <c r="Z30" s="981"/>
      <c r="AA30" s="981"/>
      <c r="AB30" s="981"/>
      <c r="AC30" s="981"/>
      <c r="AD30" s="981"/>
      <c r="AE30" s="981"/>
      <c r="AF30" s="981"/>
      <c r="AG30" s="981"/>
      <c r="AH30" s="981"/>
      <c r="AI30" s="981"/>
      <c r="AJ30" s="981"/>
      <c r="AK30" s="981"/>
      <c r="AL30" s="981"/>
      <c r="AM30" s="981"/>
      <c r="AN30" s="981"/>
      <c r="AO30" s="981"/>
      <c r="AP30" s="981"/>
      <c r="AQ30" s="981"/>
      <c r="AR30" s="981"/>
      <c r="AS30" s="981"/>
      <c r="AT30" s="981"/>
      <c r="AU30" s="981"/>
      <c r="AV30" s="981"/>
      <c r="AW30" s="981"/>
      <c r="AX30" s="981"/>
      <c r="AY30" s="981"/>
      <c r="AZ30" s="981"/>
      <c r="BA30" s="981"/>
      <c r="BB30" s="981"/>
      <c r="BC30" s="981"/>
      <c r="BD30" s="981"/>
      <c r="BE30" s="981"/>
      <c r="BF30" s="981"/>
      <c r="BG30" s="981"/>
      <c r="BH30" s="981"/>
      <c r="BI30" s="981"/>
      <c r="BJ30" s="981"/>
      <c r="BK30" s="981"/>
      <c r="BL30" s="981"/>
      <c r="BM30" s="981"/>
      <c r="BN30" s="981"/>
      <c r="BO30" s="981"/>
      <c r="BP30" s="981"/>
      <c r="BQ30" s="981"/>
      <c r="BR30" s="981"/>
      <c r="BS30" s="981"/>
      <c r="BT30" s="981"/>
      <c r="BU30" s="981"/>
      <c r="BV30" s="981"/>
      <c r="BW30" s="981"/>
      <c r="BX30" s="981"/>
      <c r="BY30" s="981"/>
      <c r="BZ30" s="981"/>
      <c r="CA30" s="981"/>
      <c r="CB30" s="981"/>
      <c r="CC30" s="981"/>
      <c r="CD30" s="981"/>
      <c r="CE30" s="981"/>
      <c r="CF30" s="981"/>
      <c r="CG30" s="981"/>
      <c r="CH30" s="981"/>
      <c r="CI30" s="981"/>
      <c r="CJ30" s="981"/>
      <c r="CK30" s="981"/>
      <c r="CL30" s="981"/>
      <c r="CM30" s="981"/>
      <c r="CN30" s="981"/>
      <c r="CO30" s="981"/>
      <c r="CP30" s="981"/>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row>
    <row r="31" spans="1:226" ht="14.1" customHeight="1">
      <c r="A31" s="2"/>
      <c r="B31" s="17" t="str">
        <f>B3</f>
        <v>Fiscal Year 2018</v>
      </c>
      <c r="C31" s="17" t="str">
        <f>C3</f>
        <v>Fiscal Year 2019</v>
      </c>
      <c r="D31" s="1221"/>
      <c r="E31" s="942"/>
      <c r="F31" s="942"/>
      <c r="G31" s="393"/>
      <c r="H31" s="393">
        <v>2011</v>
      </c>
      <c r="I31" s="575">
        <v>15.378508</v>
      </c>
      <c r="J31" s="575">
        <v>22.960031000000001</v>
      </c>
      <c r="K31" s="393"/>
      <c r="L31" s="12"/>
      <c r="M31" s="981"/>
      <c r="O31" s="1000" t="s">
        <v>899</v>
      </c>
      <c r="P31" s="1001">
        <f>C16/1000000000</f>
        <v>0.91405700000000001</v>
      </c>
      <c r="Q31" s="1002">
        <f>P31/$P$33</f>
        <v>1.8031391167840301E-2</v>
      </c>
      <c r="R31" s="494">
        <v>2</v>
      </c>
      <c r="S31" s="981"/>
      <c r="T31" s="981"/>
      <c r="U31" s="981"/>
      <c r="V31" s="981"/>
      <c r="W31" s="981"/>
      <c r="X31" s="981"/>
      <c r="Y31" s="981"/>
      <c r="Z31" s="981"/>
      <c r="AA31" s="981"/>
      <c r="AB31" s="981"/>
      <c r="AC31" s="981"/>
      <c r="AD31" s="981"/>
      <c r="AE31" s="981"/>
      <c r="AF31" s="981"/>
      <c r="AG31" s="981"/>
      <c r="AH31" s="981"/>
      <c r="AI31" s="981"/>
      <c r="AJ31" s="981"/>
      <c r="AK31" s="981"/>
      <c r="AL31" s="981"/>
      <c r="AM31" s="981"/>
      <c r="AN31" s="981"/>
      <c r="AO31" s="981"/>
      <c r="AP31" s="981"/>
      <c r="AQ31" s="981"/>
      <c r="AR31" s="981"/>
      <c r="AS31" s="981"/>
      <c r="AT31" s="981"/>
      <c r="AU31" s="981"/>
      <c r="AV31" s="981"/>
      <c r="AW31" s="981"/>
      <c r="AX31" s="981"/>
      <c r="AY31" s="981"/>
      <c r="AZ31" s="981"/>
      <c r="BA31" s="981"/>
      <c r="BB31" s="981"/>
      <c r="BC31" s="981"/>
      <c r="BD31" s="981"/>
      <c r="BE31" s="981"/>
      <c r="BF31" s="981"/>
      <c r="BG31" s="981"/>
      <c r="BH31" s="981"/>
      <c r="BI31" s="981"/>
      <c r="BJ31" s="981"/>
      <c r="BK31" s="981"/>
      <c r="BL31" s="981"/>
      <c r="BM31" s="981"/>
      <c r="BN31" s="981"/>
      <c r="BO31" s="981"/>
      <c r="BP31" s="981"/>
      <c r="BQ31" s="981"/>
      <c r="BR31" s="981"/>
      <c r="BS31" s="981"/>
      <c r="BT31" s="981"/>
      <c r="BU31" s="981"/>
      <c r="BV31" s="981"/>
      <c r="BW31" s="981"/>
      <c r="BX31" s="981"/>
      <c r="BY31" s="981"/>
      <c r="BZ31" s="981"/>
      <c r="CA31" s="981"/>
      <c r="CB31" s="981"/>
      <c r="CC31" s="981"/>
      <c r="CD31" s="981"/>
      <c r="CE31" s="981"/>
      <c r="CF31" s="981"/>
      <c r="CG31" s="981"/>
      <c r="CH31" s="981"/>
      <c r="CI31" s="981"/>
      <c r="CJ31" s="981"/>
      <c r="CK31" s="981"/>
      <c r="CL31" s="981"/>
      <c r="CM31" s="981"/>
      <c r="CN31" s="981"/>
      <c r="CO31" s="981"/>
      <c r="CP31" s="981"/>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row>
    <row r="32" spans="1:226" ht="15.75" customHeight="1">
      <c r="A32" s="13" t="s">
        <v>12</v>
      </c>
      <c r="B32" s="3" t="s">
        <v>13</v>
      </c>
      <c r="C32" s="3" t="s">
        <v>13</v>
      </c>
      <c r="D32" s="1221"/>
      <c r="E32" s="942"/>
      <c r="F32" s="942"/>
      <c r="G32" s="393"/>
      <c r="H32" s="393">
        <v>2012</v>
      </c>
      <c r="I32" s="575">
        <v>16.181951000000002</v>
      </c>
      <c r="J32" s="575">
        <v>22.802582000000001</v>
      </c>
      <c r="K32" s="393"/>
      <c r="L32" s="12"/>
      <c r="M32" s="981"/>
      <c r="O32" s="1000" t="s">
        <v>901</v>
      </c>
      <c r="P32" s="1001">
        <f>C17/1000000000</f>
        <v>28.403203999999999</v>
      </c>
      <c r="Q32" s="1002">
        <f>P32/$P$33</f>
        <v>0.56030344031495449</v>
      </c>
      <c r="R32" s="494">
        <v>56</v>
      </c>
      <c r="S32" s="981"/>
      <c r="T32" s="981"/>
      <c r="U32" s="981"/>
      <c r="V32" s="981"/>
      <c r="W32" s="981"/>
      <c r="X32" s="981"/>
      <c r="Y32" s="981"/>
      <c r="Z32" s="981"/>
      <c r="AA32" s="981"/>
      <c r="AB32" s="981"/>
      <c r="AC32" s="981"/>
      <c r="AD32" s="981"/>
      <c r="AE32" s="981"/>
      <c r="AF32" s="981"/>
      <c r="AG32" s="981"/>
      <c r="AH32" s="981"/>
      <c r="AI32" s="981"/>
      <c r="AJ32" s="981"/>
      <c r="AK32" s="981"/>
      <c r="AL32" s="981"/>
      <c r="AM32" s="981"/>
      <c r="AN32" s="981"/>
      <c r="AO32" s="981"/>
      <c r="AP32" s="981"/>
      <c r="AQ32" s="981"/>
      <c r="AR32" s="981"/>
      <c r="AS32" s="981"/>
      <c r="AT32" s="981"/>
      <c r="AU32" s="981"/>
      <c r="AV32" s="981"/>
      <c r="AW32" s="981"/>
      <c r="AX32" s="981"/>
      <c r="AY32" s="981"/>
      <c r="AZ32" s="981"/>
      <c r="BA32" s="981"/>
      <c r="BB32" s="981"/>
      <c r="BC32" s="981"/>
      <c r="BD32" s="981"/>
      <c r="BE32" s="981"/>
      <c r="BF32" s="981"/>
      <c r="BG32" s="981"/>
      <c r="BH32" s="981"/>
      <c r="BI32" s="981"/>
      <c r="BJ32" s="981"/>
      <c r="BK32" s="981"/>
      <c r="BL32" s="981"/>
      <c r="BM32" s="981"/>
      <c r="BN32" s="981"/>
      <c r="BO32" s="981"/>
      <c r="BP32" s="981"/>
      <c r="BQ32" s="981"/>
      <c r="BR32" s="981"/>
      <c r="BS32" s="981"/>
      <c r="BT32" s="981"/>
      <c r="BU32" s="981"/>
      <c r="BV32" s="981"/>
      <c r="BW32" s="981"/>
      <c r="BX32" s="981"/>
      <c r="BY32" s="981"/>
      <c r="BZ32" s="981"/>
      <c r="CA32" s="981"/>
      <c r="CB32" s="981"/>
      <c r="CC32" s="981"/>
      <c r="CD32" s="981"/>
      <c r="CE32" s="981"/>
      <c r="CF32" s="981"/>
      <c r="CG32" s="981"/>
      <c r="CH32" s="981"/>
      <c r="CI32" s="981"/>
      <c r="CJ32" s="981"/>
      <c r="CK32" s="981"/>
      <c r="CL32" s="981"/>
      <c r="CM32" s="981"/>
      <c r="CN32" s="981"/>
      <c r="CO32" s="981"/>
      <c r="CP32" s="981"/>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row>
    <row r="33" spans="1:226" ht="12" customHeight="1">
      <c r="A33" s="2"/>
      <c r="B33" s="2"/>
      <c r="C33" s="2"/>
      <c r="D33" s="1220"/>
      <c r="E33" s="942"/>
      <c r="F33" s="942"/>
      <c r="G33" s="393"/>
      <c r="H33" s="393">
        <v>2013</v>
      </c>
      <c r="I33" s="575">
        <v>16.791968000000001</v>
      </c>
      <c r="J33" s="575">
        <v>23.161975000000002</v>
      </c>
      <c r="K33" s="393"/>
      <c r="L33" s="12"/>
      <c r="M33" s="981"/>
      <c r="O33" s="1000" t="s">
        <v>902</v>
      </c>
      <c r="P33" s="1001">
        <f>C8/1000000000</f>
        <v>50.692538999999996</v>
      </c>
      <c r="Q33" s="1003">
        <f>SUM(Q29:Q32)</f>
        <v>1</v>
      </c>
      <c r="R33" s="494"/>
      <c r="S33" s="981"/>
      <c r="T33" s="981"/>
      <c r="U33" s="981"/>
      <c r="V33" s="981"/>
      <c r="W33" s="981"/>
      <c r="X33" s="981"/>
      <c r="Y33" s="981"/>
      <c r="Z33" s="981"/>
      <c r="AA33" s="981"/>
      <c r="AB33" s="981"/>
      <c r="AC33" s="981"/>
      <c r="AD33" s="981"/>
      <c r="AE33" s="981"/>
      <c r="AF33" s="981"/>
      <c r="AG33" s="981"/>
      <c r="AH33" s="981"/>
      <c r="AI33" s="981"/>
      <c r="AJ33" s="981"/>
      <c r="AK33" s="981"/>
      <c r="AL33" s="981"/>
      <c r="AM33" s="981"/>
      <c r="AN33" s="981"/>
      <c r="AO33" s="981"/>
      <c r="AP33" s="981"/>
      <c r="AQ33" s="981"/>
      <c r="AR33" s="981"/>
      <c r="AS33" s="981"/>
      <c r="AT33" s="981"/>
      <c r="AU33" s="981"/>
      <c r="AV33" s="981"/>
      <c r="AW33" s="981"/>
      <c r="AX33" s="981"/>
      <c r="AY33" s="981"/>
      <c r="AZ33" s="981"/>
      <c r="BA33" s="981"/>
      <c r="BB33" s="981"/>
      <c r="BC33" s="981"/>
      <c r="BD33" s="981"/>
      <c r="BE33" s="981"/>
      <c r="BF33" s="981"/>
      <c r="BG33" s="981"/>
      <c r="BH33" s="981"/>
      <c r="BI33" s="981"/>
      <c r="BJ33" s="981"/>
      <c r="BK33" s="981"/>
      <c r="BL33" s="981"/>
      <c r="BM33" s="981"/>
      <c r="BN33" s="981"/>
      <c r="BO33" s="981"/>
      <c r="BP33" s="981"/>
      <c r="BQ33" s="981"/>
      <c r="BR33" s="981"/>
      <c r="BS33" s="981"/>
      <c r="BT33" s="981"/>
      <c r="BU33" s="981"/>
      <c r="BV33" s="981"/>
      <c r="BW33" s="981"/>
      <c r="BX33" s="981"/>
      <c r="BY33" s="981"/>
      <c r="BZ33" s="981"/>
      <c r="CA33" s="981"/>
      <c r="CB33" s="981"/>
      <c r="CC33" s="981"/>
      <c r="CD33" s="981"/>
      <c r="CE33" s="981"/>
      <c r="CF33" s="981"/>
      <c r="CG33" s="981"/>
      <c r="CH33" s="981"/>
      <c r="CI33" s="981"/>
      <c r="CJ33" s="981"/>
      <c r="CK33" s="981"/>
      <c r="CL33" s="981"/>
      <c r="CM33" s="981"/>
      <c r="CN33" s="981"/>
      <c r="CO33" s="981"/>
      <c r="CP33" s="981"/>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row>
    <row r="34" spans="1:226" ht="15" customHeight="1">
      <c r="A34" s="2" t="s">
        <v>14</v>
      </c>
      <c r="B34" s="32">
        <v>48905577.560000002</v>
      </c>
      <c r="C34" s="32">
        <f>47419427.09</f>
        <v>47419427.090000004</v>
      </c>
      <c r="D34" s="941"/>
      <c r="E34" s="1225">
        <f>C34/B34-1</f>
        <v>-3.0388159063794107E-2</v>
      </c>
      <c r="F34" s="942"/>
      <c r="G34" s="393"/>
      <c r="H34" s="393">
        <v>2014</v>
      </c>
      <c r="I34" s="1017">
        <v>16.519642999999999</v>
      </c>
      <c r="J34" s="1017">
        <v>24.275392</v>
      </c>
      <c r="K34" s="393"/>
      <c r="L34" s="12"/>
      <c r="M34" s="981"/>
      <c r="O34" s="1000"/>
      <c r="P34" s="1000"/>
      <c r="Q34" s="494"/>
      <c r="R34" s="494"/>
      <c r="S34" s="981"/>
      <c r="T34" s="981"/>
      <c r="U34" s="981"/>
      <c r="V34" s="981"/>
      <c r="W34" s="981"/>
      <c r="X34" s="981"/>
      <c r="Y34" s="981"/>
      <c r="Z34" s="981"/>
      <c r="AA34" s="981"/>
      <c r="AB34" s="981"/>
      <c r="AC34" s="981"/>
      <c r="AD34" s="981"/>
      <c r="AE34" s="981"/>
      <c r="AF34" s="981"/>
      <c r="AG34" s="981"/>
      <c r="AH34" s="981"/>
      <c r="AI34" s="981"/>
      <c r="AJ34" s="981"/>
      <c r="AK34" s="981"/>
      <c r="AL34" s="981"/>
      <c r="AM34" s="981"/>
      <c r="AN34" s="981"/>
      <c r="AO34" s="981"/>
      <c r="AP34" s="981"/>
      <c r="AQ34" s="981"/>
      <c r="AR34" s="981"/>
      <c r="AS34" s="981"/>
      <c r="AT34" s="981"/>
      <c r="AU34" s="981"/>
      <c r="AV34" s="981"/>
      <c r="AW34" s="981"/>
      <c r="AX34" s="981"/>
      <c r="AY34" s="981"/>
      <c r="AZ34" s="981"/>
      <c r="BA34" s="981"/>
      <c r="BB34" s="981"/>
      <c r="BC34" s="981"/>
      <c r="BD34" s="981"/>
      <c r="BE34" s="981"/>
      <c r="BF34" s="981"/>
      <c r="BG34" s="981"/>
      <c r="BH34" s="981"/>
      <c r="BI34" s="981"/>
      <c r="BJ34" s="981"/>
      <c r="BK34" s="981"/>
      <c r="BL34" s="981"/>
      <c r="BM34" s="981"/>
      <c r="BN34" s="981"/>
      <c r="BO34" s="981"/>
      <c r="BP34" s="981"/>
      <c r="BQ34" s="981"/>
      <c r="BR34" s="981"/>
      <c r="BS34" s="981"/>
      <c r="BT34" s="981"/>
      <c r="BU34" s="981"/>
      <c r="BV34" s="981"/>
      <c r="BW34" s="981"/>
      <c r="BX34" s="981"/>
      <c r="BY34" s="981"/>
      <c r="BZ34" s="981"/>
      <c r="CA34" s="981"/>
      <c r="CB34" s="981"/>
      <c r="CC34" s="981"/>
      <c r="CD34" s="981"/>
      <c r="CE34" s="981"/>
      <c r="CF34" s="981"/>
      <c r="CG34" s="981"/>
      <c r="CH34" s="981"/>
      <c r="CI34" s="981"/>
      <c r="CJ34" s="981"/>
      <c r="CK34" s="981"/>
      <c r="CL34" s="981"/>
      <c r="CM34" s="981"/>
      <c r="CN34" s="981"/>
      <c r="CO34" s="981"/>
      <c r="CP34" s="981"/>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row>
    <row r="35" spans="1:226" ht="15" customHeight="1">
      <c r="A35" s="2" t="s">
        <v>15</v>
      </c>
      <c r="B35" s="4">
        <v>4486221.71</v>
      </c>
      <c r="C35" s="1">
        <f>4387603.17</f>
        <v>4387603.17</v>
      </c>
      <c r="D35" s="941"/>
      <c r="E35" s="1226">
        <f>C35/B35-1</f>
        <v>-2.1982538174645905E-2</v>
      </c>
      <c r="F35" s="942"/>
      <c r="G35" s="393"/>
      <c r="H35" s="393">
        <v>2015</v>
      </c>
      <c r="I35" s="574">
        <v>17.856570999999999</v>
      </c>
      <c r="J35" s="574">
        <v>24.805219000000001</v>
      </c>
      <c r="K35" s="393"/>
      <c r="L35" s="12"/>
      <c r="M35" s="981"/>
      <c r="O35" s="1000"/>
      <c r="P35" s="1000"/>
      <c r="Q35" s="494"/>
      <c r="R35" s="494"/>
      <c r="S35" s="981"/>
      <c r="T35" s="981"/>
      <c r="U35" s="981"/>
      <c r="V35" s="981"/>
      <c r="W35" s="981"/>
      <c r="X35" s="981"/>
      <c r="Y35" s="981"/>
      <c r="Z35" s="981"/>
      <c r="AA35" s="981"/>
      <c r="AB35" s="981"/>
      <c r="AC35" s="981"/>
      <c r="AD35" s="981"/>
      <c r="AE35" s="981"/>
      <c r="AF35" s="981"/>
      <c r="AG35" s="981"/>
      <c r="AH35" s="981"/>
      <c r="AI35" s="981"/>
      <c r="AJ35" s="981"/>
      <c r="AK35" s="981"/>
      <c r="AL35" s="981"/>
      <c r="AM35" s="981"/>
      <c r="AN35" s="981"/>
      <c r="AO35" s="981"/>
      <c r="AP35" s="981"/>
      <c r="AQ35" s="981"/>
      <c r="AR35" s="981"/>
      <c r="AS35" s="981"/>
      <c r="AT35" s="981"/>
      <c r="AU35" s="981"/>
      <c r="AV35" s="981"/>
      <c r="AW35" s="981"/>
      <c r="AX35" s="981"/>
      <c r="AY35" s="981"/>
      <c r="AZ35" s="981"/>
      <c r="BA35" s="981"/>
      <c r="BB35" s="981"/>
      <c r="BC35" s="981"/>
      <c r="BD35" s="981"/>
      <c r="BE35" s="981"/>
      <c r="BF35" s="981"/>
      <c r="BG35" s="981"/>
      <c r="BH35" s="981"/>
      <c r="BI35" s="981"/>
      <c r="BJ35" s="981"/>
      <c r="BK35" s="981"/>
      <c r="BL35" s="981"/>
      <c r="BM35" s="981"/>
      <c r="BN35" s="981"/>
      <c r="BO35" s="981"/>
      <c r="BP35" s="981"/>
      <c r="BQ35" s="981"/>
      <c r="BR35" s="981"/>
      <c r="BS35" s="981"/>
      <c r="BT35" s="981"/>
      <c r="BU35" s="981"/>
      <c r="BV35" s="981"/>
      <c r="BW35" s="981"/>
      <c r="BX35" s="981"/>
      <c r="BY35" s="981"/>
      <c r="BZ35" s="981"/>
      <c r="CA35" s="981"/>
      <c r="CB35" s="981"/>
      <c r="CC35" s="981"/>
      <c r="CD35" s="981"/>
      <c r="CE35" s="981"/>
      <c r="CF35" s="981"/>
      <c r="CG35" s="981"/>
      <c r="CH35" s="981"/>
      <c r="CI35" s="981"/>
      <c r="CJ35" s="981"/>
      <c r="CK35" s="981"/>
      <c r="CL35" s="981"/>
      <c r="CM35" s="981"/>
      <c r="CN35" s="981"/>
      <c r="CO35" s="981"/>
      <c r="CP35" s="981"/>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row>
    <row r="36" spans="1:226" ht="15" customHeight="1">
      <c r="A36" s="1004" t="s">
        <v>1061</v>
      </c>
      <c r="B36" s="405">
        <v>529327.05000000005</v>
      </c>
      <c r="C36" s="405">
        <f>670526.47-104628.76</f>
        <v>565897.71</v>
      </c>
      <c r="D36" s="941"/>
      <c r="E36" s="1225">
        <f>C36/B36-1</f>
        <v>6.9088968719811072E-2</v>
      </c>
      <c r="F36" s="942"/>
      <c r="G36" s="393"/>
      <c r="H36" s="393">
        <v>2016</v>
      </c>
      <c r="I36" s="394">
        <v>18.170459999999999</v>
      </c>
      <c r="J36" s="394">
        <v>25.279826</v>
      </c>
      <c r="K36" s="393"/>
      <c r="L36" s="12"/>
      <c r="M36" s="981"/>
      <c r="Q36" s="981"/>
      <c r="R36" s="981"/>
      <c r="S36" s="981"/>
      <c r="T36" s="981"/>
      <c r="U36" s="981"/>
      <c r="V36" s="981"/>
      <c r="W36" s="981"/>
      <c r="X36" s="981"/>
      <c r="Y36" s="981"/>
      <c r="Z36" s="981"/>
      <c r="AA36" s="981"/>
      <c r="AB36" s="981"/>
      <c r="AC36" s="981"/>
      <c r="AD36" s="981"/>
      <c r="AE36" s="981"/>
      <c r="AF36" s="981"/>
      <c r="AG36" s="981"/>
      <c r="AH36" s="981"/>
      <c r="AI36" s="981"/>
      <c r="AJ36" s="981"/>
      <c r="AK36" s="981"/>
      <c r="AL36" s="981"/>
      <c r="AM36" s="981"/>
      <c r="AN36" s="981"/>
      <c r="AO36" s="981"/>
      <c r="AP36" s="981"/>
      <c r="AQ36" s="981"/>
      <c r="AR36" s="981"/>
      <c r="AS36" s="981"/>
      <c r="AT36" s="981"/>
      <c r="AU36" s="981"/>
      <c r="AV36" s="981"/>
      <c r="AW36" s="981"/>
      <c r="AX36" s="981"/>
      <c r="AY36" s="981"/>
      <c r="AZ36" s="981"/>
      <c r="BA36" s="981"/>
      <c r="BB36" s="981"/>
      <c r="BC36" s="981"/>
      <c r="BD36" s="981"/>
      <c r="BE36" s="981"/>
      <c r="BF36" s="981"/>
      <c r="BG36" s="981"/>
      <c r="BH36" s="981"/>
      <c r="BI36" s="981"/>
      <c r="BJ36" s="981"/>
      <c r="BK36" s="981"/>
      <c r="BL36" s="981"/>
      <c r="BM36" s="981"/>
      <c r="BN36" s="981"/>
      <c r="BO36" s="981"/>
      <c r="BP36" s="981"/>
      <c r="BQ36" s="981"/>
      <c r="BR36" s="981"/>
      <c r="BS36" s="981"/>
      <c r="BT36" s="981"/>
      <c r="BU36" s="981"/>
      <c r="BV36" s="981"/>
      <c r="BW36" s="981"/>
      <c r="BX36" s="981"/>
      <c r="BY36" s="981"/>
      <c r="BZ36" s="981"/>
      <c r="CA36" s="981"/>
      <c r="CB36" s="981"/>
      <c r="CC36" s="981"/>
      <c r="CD36" s="981"/>
      <c r="CE36" s="981"/>
      <c r="CF36" s="981"/>
      <c r="CG36" s="981"/>
      <c r="CH36" s="981"/>
      <c r="CI36" s="981"/>
      <c r="CJ36" s="981"/>
      <c r="CK36" s="981"/>
      <c r="CL36" s="981"/>
      <c r="CM36" s="981"/>
      <c r="CN36" s="981"/>
      <c r="CO36" s="981"/>
      <c r="CP36" s="981"/>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row>
    <row r="37" spans="1:226" ht="15" customHeight="1">
      <c r="A37" s="2" t="s">
        <v>16</v>
      </c>
      <c r="B37" s="1">
        <v>44170493.109999999</v>
      </c>
      <c r="C37" s="1">
        <f>54180385.01</f>
        <v>54180385.009999998</v>
      </c>
      <c r="D37" s="941"/>
      <c r="E37" s="1225">
        <f>C37/B37-1</f>
        <v>0.2266194283833749</v>
      </c>
      <c r="F37" s="942"/>
      <c r="G37" s="393"/>
      <c r="H37" s="393">
        <v>2017</v>
      </c>
      <c r="I37" s="394">
        <v>18.839827</v>
      </c>
      <c r="J37" s="394">
        <v>26.073523000000002</v>
      </c>
      <c r="K37" s="393"/>
      <c r="L37" s="12"/>
      <c r="M37" s="981"/>
      <c r="Q37" s="981"/>
      <c r="R37" s="981"/>
      <c r="S37" s="981"/>
      <c r="T37" s="981"/>
      <c r="U37" s="981"/>
      <c r="V37" s="981"/>
      <c r="W37" s="981"/>
      <c r="X37" s="981"/>
      <c r="Y37" s="981"/>
      <c r="Z37" s="981"/>
      <c r="AA37" s="981"/>
      <c r="AB37" s="981"/>
      <c r="AC37" s="981"/>
      <c r="AD37" s="981"/>
      <c r="AE37" s="981"/>
      <c r="AF37" s="981"/>
      <c r="AG37" s="981"/>
      <c r="AH37" s="981"/>
      <c r="AI37" s="981"/>
      <c r="AJ37" s="981"/>
      <c r="AK37" s="981"/>
      <c r="AL37" s="981"/>
      <c r="AM37" s="981"/>
      <c r="AN37" s="981"/>
      <c r="AO37" s="981"/>
      <c r="AP37" s="981"/>
      <c r="AQ37" s="981"/>
      <c r="AR37" s="981"/>
      <c r="AS37" s="981"/>
      <c r="AT37" s="981"/>
      <c r="AU37" s="981"/>
      <c r="AV37" s="981"/>
      <c r="AW37" s="981"/>
      <c r="AX37" s="981"/>
      <c r="AY37" s="981"/>
      <c r="AZ37" s="981"/>
      <c r="BA37" s="981"/>
      <c r="BB37" s="981"/>
      <c r="BC37" s="981"/>
      <c r="BD37" s="981"/>
      <c r="BE37" s="981"/>
      <c r="BF37" s="981"/>
      <c r="BG37" s="981"/>
      <c r="BH37" s="981"/>
      <c r="BI37" s="981"/>
      <c r="BJ37" s="981"/>
      <c r="BK37" s="981"/>
      <c r="BL37" s="981"/>
      <c r="BM37" s="981"/>
      <c r="BN37" s="981"/>
      <c r="BO37" s="981"/>
      <c r="BP37" s="981"/>
      <c r="BQ37" s="981"/>
      <c r="BR37" s="981"/>
      <c r="BS37" s="981"/>
      <c r="BT37" s="981"/>
      <c r="BU37" s="981"/>
      <c r="BV37" s="981"/>
      <c r="BW37" s="981"/>
      <c r="BX37" s="981"/>
      <c r="BY37" s="981"/>
      <c r="BZ37" s="981"/>
      <c r="CA37" s="981"/>
      <c r="CB37" s="981"/>
      <c r="CC37" s="981"/>
      <c r="CD37" s="981"/>
      <c r="CE37" s="981"/>
      <c r="CF37" s="981"/>
      <c r="CG37" s="981"/>
      <c r="CH37" s="981"/>
      <c r="CI37" s="981"/>
      <c r="CJ37" s="981"/>
      <c r="CK37" s="981"/>
      <c r="CL37" s="981"/>
      <c r="CM37" s="981"/>
      <c r="CN37" s="981"/>
      <c r="CO37" s="981"/>
      <c r="CP37" s="981"/>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row>
    <row r="38" spans="1:226" ht="13.5" customHeight="1">
      <c r="A38" s="2"/>
      <c r="B38" s="32"/>
      <c r="C38" s="32"/>
      <c r="D38" s="1222"/>
      <c r="E38" s="1207"/>
      <c r="F38" s="942"/>
      <c r="G38" s="393"/>
      <c r="H38" s="393">
        <v>2018</v>
      </c>
      <c r="I38" s="394">
        <v>20.02402</v>
      </c>
      <c r="J38" s="394">
        <v>27.608806000000001</v>
      </c>
      <c r="K38" s="393"/>
      <c r="L38" s="12"/>
      <c r="M38" s="981"/>
      <c r="Q38" s="981"/>
      <c r="R38" s="981"/>
      <c r="S38" s="981"/>
      <c r="T38" s="981"/>
      <c r="U38" s="981"/>
      <c r="V38" s="981"/>
      <c r="W38" s="981"/>
      <c r="X38" s="981"/>
      <c r="Y38" s="981"/>
      <c r="Z38" s="981"/>
      <c r="AA38" s="981"/>
      <c r="AB38" s="981"/>
      <c r="AC38" s="981"/>
      <c r="AD38" s="981"/>
      <c r="AE38" s="981"/>
      <c r="AF38" s="981"/>
      <c r="AG38" s="981"/>
      <c r="AH38" s="981"/>
      <c r="AI38" s="981"/>
      <c r="AJ38" s="981"/>
      <c r="AK38" s="981"/>
      <c r="AL38" s="981"/>
      <c r="AM38" s="981"/>
      <c r="AN38" s="981"/>
      <c r="AO38" s="981"/>
      <c r="AP38" s="981"/>
      <c r="AQ38" s="981"/>
      <c r="AR38" s="981"/>
      <c r="AS38" s="981"/>
      <c r="AT38" s="981"/>
      <c r="AU38" s="981"/>
      <c r="AV38" s="981"/>
      <c r="AW38" s="981"/>
      <c r="AX38" s="981"/>
      <c r="AY38" s="981"/>
      <c r="AZ38" s="981"/>
      <c r="BA38" s="981"/>
      <c r="BB38" s="981"/>
      <c r="BC38" s="981"/>
      <c r="BD38" s="981"/>
      <c r="BE38" s="981"/>
      <c r="BF38" s="981"/>
      <c r="BG38" s="981"/>
      <c r="BH38" s="981"/>
      <c r="BI38" s="981"/>
      <c r="BJ38" s="981"/>
      <c r="BK38" s="981"/>
      <c r="BL38" s="981"/>
      <c r="BM38" s="981"/>
      <c r="BN38" s="981"/>
      <c r="BO38" s="981"/>
      <c r="BP38" s="981"/>
      <c r="BQ38" s="981"/>
      <c r="BR38" s="981"/>
      <c r="BS38" s="981"/>
      <c r="BT38" s="981"/>
      <c r="BU38" s="981"/>
      <c r="BV38" s="981"/>
      <c r="BW38" s="981"/>
      <c r="BX38" s="981"/>
      <c r="BY38" s="981"/>
      <c r="BZ38" s="981"/>
      <c r="CA38" s="981"/>
      <c r="CB38" s="981"/>
      <c r="CC38" s="981"/>
      <c r="CD38" s="981"/>
      <c r="CE38" s="981"/>
      <c r="CF38" s="981"/>
      <c r="CG38" s="981"/>
      <c r="CH38" s="981"/>
      <c r="CI38" s="981"/>
      <c r="CJ38" s="981"/>
      <c r="CK38" s="981"/>
      <c r="CL38" s="981"/>
      <c r="CM38" s="981"/>
      <c r="CN38" s="981"/>
      <c r="CO38" s="981"/>
      <c r="CP38" s="981"/>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row>
    <row r="39" spans="1:226" ht="15.75" customHeight="1" thickBot="1">
      <c r="A39" s="33" t="s">
        <v>17</v>
      </c>
      <c r="B39" s="34">
        <f>SUM(B34:B37)</f>
        <v>98091619.430000007</v>
      </c>
      <c r="C39" s="34">
        <f>SUM(C34:C37)</f>
        <v>106553312.98</v>
      </c>
      <c r="D39" s="869"/>
      <c r="E39" s="1207"/>
      <c r="F39" s="11"/>
      <c r="G39" s="393"/>
      <c r="H39" s="393">
        <v>2019</v>
      </c>
      <c r="I39" s="394">
        <f>C6/1000000000</f>
        <v>21.467093999999999</v>
      </c>
      <c r="J39" s="394">
        <f>C7/1000000000</f>
        <v>29.225445000000001</v>
      </c>
      <c r="K39" s="393"/>
      <c r="L39" s="12"/>
      <c r="M39" s="981"/>
      <c r="Q39" s="981"/>
      <c r="R39" s="981"/>
      <c r="S39" s="981"/>
      <c r="T39" s="981"/>
      <c r="U39" s="981"/>
      <c r="V39" s="981"/>
      <c r="W39" s="981"/>
      <c r="X39" s="981"/>
      <c r="Y39" s="981"/>
      <c r="Z39" s="981"/>
      <c r="AA39" s="981"/>
      <c r="AB39" s="981"/>
      <c r="AC39" s="981"/>
      <c r="AD39" s="981"/>
      <c r="AE39" s="981"/>
      <c r="AF39" s="981"/>
      <c r="AG39" s="981"/>
      <c r="AH39" s="981"/>
      <c r="AI39" s="981"/>
      <c r="AJ39" s="981"/>
      <c r="AK39" s="981"/>
      <c r="AL39" s="981"/>
      <c r="AM39" s="981"/>
      <c r="AN39" s="981"/>
      <c r="AO39" s="981"/>
      <c r="AP39" s="981"/>
      <c r="AQ39" s="981"/>
      <c r="AR39" s="981"/>
      <c r="AS39" s="981"/>
      <c r="AT39" s="981"/>
      <c r="AU39" s="981"/>
      <c r="AV39" s="981"/>
      <c r="AW39" s="981"/>
      <c r="AX39" s="981"/>
      <c r="AY39" s="981"/>
      <c r="AZ39" s="981"/>
      <c r="BA39" s="981"/>
      <c r="BB39" s="981"/>
      <c r="BC39" s="981"/>
      <c r="BD39" s="981"/>
      <c r="BE39" s="981"/>
      <c r="BF39" s="981"/>
      <c r="BG39" s="981"/>
      <c r="BH39" s="981"/>
      <c r="BI39" s="981"/>
      <c r="BJ39" s="981"/>
      <c r="BK39" s="981"/>
      <c r="BL39" s="981"/>
      <c r="BM39" s="981"/>
      <c r="BN39" s="981"/>
      <c r="BO39" s="981"/>
      <c r="BP39" s="981"/>
      <c r="BQ39" s="981"/>
      <c r="BR39" s="981"/>
      <c r="BS39" s="981"/>
      <c r="BT39" s="981"/>
      <c r="BU39" s="981"/>
      <c r="BV39" s="981"/>
      <c r="BW39" s="981"/>
      <c r="BX39" s="981"/>
      <c r="BY39" s="981"/>
      <c r="BZ39" s="981"/>
      <c r="CA39" s="981"/>
      <c r="CB39" s="981"/>
      <c r="CC39" s="981"/>
      <c r="CD39" s="981"/>
      <c r="CE39" s="981"/>
      <c r="CF39" s="981"/>
      <c r="CG39" s="981"/>
      <c r="CH39" s="981"/>
      <c r="CI39" s="981"/>
      <c r="CJ39" s="981"/>
      <c r="CK39" s="981"/>
      <c r="CL39" s="981"/>
      <c r="CM39" s="981"/>
      <c r="CN39" s="981"/>
      <c r="CO39" s="981"/>
      <c r="CP39" s="981"/>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row>
    <row r="40" spans="1:226" ht="14.1" customHeight="1" thickTop="1">
      <c r="A40" s="35"/>
      <c r="B40" s="36"/>
      <c r="C40" s="36"/>
      <c r="D40" s="869"/>
      <c r="E40" s="870"/>
      <c r="F40" s="11"/>
      <c r="G40" s="393"/>
      <c r="H40" s="393"/>
      <c r="I40" s="575"/>
      <c r="J40" s="575"/>
      <c r="K40" s="393"/>
      <c r="L40" s="12"/>
      <c r="M40" s="981"/>
      <c r="Q40" s="981"/>
      <c r="R40" s="981"/>
      <c r="S40" s="981"/>
      <c r="T40" s="981"/>
      <c r="U40" s="981"/>
      <c r="V40" s="981"/>
      <c r="W40" s="981"/>
      <c r="X40" s="981"/>
      <c r="Y40" s="981"/>
      <c r="Z40" s="981"/>
      <c r="AA40" s="981"/>
      <c r="AB40" s="981"/>
      <c r="AC40" s="981"/>
      <c r="AD40" s="981"/>
      <c r="AE40" s="981"/>
      <c r="AF40" s="981"/>
      <c r="AG40" s="981"/>
      <c r="AH40" s="981"/>
      <c r="AI40" s="981"/>
      <c r="AJ40" s="981"/>
      <c r="AK40" s="981"/>
      <c r="AL40" s="981"/>
      <c r="AM40" s="981"/>
      <c r="AN40" s="981"/>
      <c r="AO40" s="981"/>
      <c r="AP40" s="981"/>
      <c r="AQ40" s="981"/>
      <c r="AR40" s="981"/>
      <c r="AS40" s="981"/>
      <c r="AT40" s="981"/>
      <c r="AU40" s="981"/>
      <c r="AV40" s="981"/>
      <c r="AW40" s="981"/>
      <c r="AX40" s="981"/>
      <c r="AY40" s="981"/>
      <c r="AZ40" s="981"/>
      <c r="BA40" s="981"/>
      <c r="BB40" s="981"/>
      <c r="BC40" s="981"/>
      <c r="BD40" s="981"/>
      <c r="BE40" s="981"/>
      <c r="BF40" s="981"/>
      <c r="BG40" s="981"/>
      <c r="BH40" s="981"/>
      <c r="BI40" s="981"/>
      <c r="BJ40" s="981"/>
      <c r="BK40" s="981"/>
      <c r="BL40" s="981"/>
      <c r="BM40" s="981"/>
      <c r="BN40" s="981"/>
      <c r="BO40" s="981"/>
      <c r="BP40" s="981"/>
      <c r="BQ40" s="981"/>
      <c r="BR40" s="981"/>
      <c r="BS40" s="981"/>
      <c r="BT40" s="981"/>
      <c r="BU40" s="981"/>
      <c r="BV40" s="981"/>
      <c r="BW40" s="981"/>
      <c r="BX40" s="981"/>
      <c r="BY40" s="981"/>
      <c r="BZ40" s="981"/>
      <c r="CA40" s="981"/>
      <c r="CB40" s="981"/>
      <c r="CC40" s="981"/>
      <c r="CD40" s="981"/>
      <c r="CE40" s="981"/>
      <c r="CF40" s="981"/>
      <c r="CG40" s="981"/>
      <c r="CH40" s="981"/>
      <c r="CI40" s="981"/>
      <c r="CJ40" s="981"/>
      <c r="CK40" s="981"/>
      <c r="CL40" s="981"/>
      <c r="CM40" s="981"/>
      <c r="CN40" s="981"/>
      <c r="CO40" s="981"/>
      <c r="CP40" s="981"/>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row>
    <row r="41" spans="1:226" ht="15.75" customHeight="1">
      <c r="A41" s="13" t="s">
        <v>18</v>
      </c>
      <c r="B41" s="37">
        <f>B39/B13*100</f>
        <v>0.49072573896803323</v>
      </c>
      <c r="C41" s="37">
        <f>C39/C13*100</f>
        <v>0.49848854821911553</v>
      </c>
      <c r="D41" s="871"/>
      <c r="E41" s="870"/>
      <c r="F41" s="11"/>
      <c r="G41" s="393"/>
      <c r="H41" s="1016"/>
      <c r="I41" s="1016"/>
      <c r="J41" s="1016"/>
      <c r="K41" s="393"/>
      <c r="L41" s="12"/>
      <c r="M41" s="981"/>
      <c r="Q41" s="981"/>
      <c r="R41" s="981"/>
      <c r="S41" s="981"/>
      <c r="T41" s="981"/>
      <c r="U41" s="981"/>
      <c r="V41" s="981"/>
      <c r="W41" s="981"/>
      <c r="X41" s="981"/>
      <c r="Y41" s="981"/>
      <c r="Z41" s="981"/>
      <c r="AA41" s="981"/>
      <c r="AB41" s="981"/>
      <c r="AC41" s="981"/>
      <c r="AD41" s="981"/>
      <c r="AE41" s="981"/>
      <c r="AF41" s="981"/>
      <c r="AG41" s="981"/>
      <c r="AH41" s="981"/>
      <c r="AI41" s="981"/>
      <c r="AJ41" s="981"/>
      <c r="AK41" s="981"/>
      <c r="AL41" s="981"/>
      <c r="AM41" s="981"/>
      <c r="AN41" s="981"/>
      <c r="AO41" s="981"/>
      <c r="AP41" s="981"/>
      <c r="AQ41" s="981"/>
      <c r="AR41" s="981"/>
      <c r="AS41" s="981"/>
      <c r="AT41" s="981"/>
      <c r="AU41" s="981"/>
      <c r="AV41" s="981"/>
      <c r="AW41" s="981"/>
      <c r="AX41" s="981"/>
      <c r="AY41" s="981"/>
      <c r="AZ41" s="981"/>
      <c r="BA41" s="981"/>
      <c r="BB41" s="981"/>
      <c r="BC41" s="981"/>
      <c r="BD41" s="981"/>
      <c r="BE41" s="981"/>
      <c r="BF41" s="981"/>
      <c r="BG41" s="981"/>
      <c r="BH41" s="981"/>
      <c r="BI41" s="981"/>
      <c r="BJ41" s="981"/>
      <c r="BK41" s="981"/>
      <c r="BL41" s="981"/>
      <c r="BM41" s="981"/>
      <c r="BN41" s="981"/>
      <c r="BO41" s="981"/>
      <c r="BP41" s="981"/>
      <c r="BQ41" s="981"/>
      <c r="BR41" s="981"/>
      <c r="BS41" s="981"/>
      <c r="BT41" s="981"/>
      <c r="BU41" s="981"/>
      <c r="BV41" s="981"/>
      <c r="BW41" s="981"/>
      <c r="BX41" s="981"/>
      <c r="BY41" s="981"/>
      <c r="BZ41" s="981"/>
      <c r="CA41" s="981"/>
      <c r="CB41" s="981"/>
      <c r="CC41" s="981"/>
      <c r="CD41" s="981"/>
      <c r="CE41" s="981"/>
      <c r="CF41" s="981"/>
      <c r="CG41" s="981"/>
      <c r="CH41" s="981"/>
      <c r="CI41" s="981"/>
      <c r="CJ41" s="981"/>
      <c r="CK41" s="981"/>
      <c r="CL41" s="981"/>
      <c r="CM41" s="981"/>
      <c r="CN41" s="981"/>
      <c r="CO41" s="981"/>
      <c r="CP41" s="981"/>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row>
    <row r="42" spans="1:226" ht="14.1" customHeight="1">
      <c r="A42" s="13"/>
      <c r="B42" s="12"/>
      <c r="C42" s="12"/>
      <c r="D42" s="12"/>
      <c r="E42" s="11"/>
      <c r="F42" s="11"/>
      <c r="G42" s="393"/>
      <c r="H42" s="1016"/>
      <c r="I42" s="1016"/>
      <c r="J42" s="1016"/>
      <c r="K42" s="393"/>
      <c r="L42" s="12"/>
      <c r="M42" s="981"/>
      <c r="Q42" s="981"/>
      <c r="R42" s="981"/>
      <c r="S42" s="981"/>
      <c r="T42" s="981"/>
      <c r="U42" s="981"/>
      <c r="V42" s="981"/>
      <c r="W42" s="981"/>
      <c r="X42" s="981"/>
      <c r="Y42" s="981"/>
      <c r="Z42" s="981"/>
      <c r="AA42" s="981"/>
      <c r="AB42" s="981"/>
      <c r="AC42" s="981"/>
      <c r="AD42" s="981"/>
      <c r="AE42" s="981"/>
      <c r="AF42" s="981"/>
      <c r="AG42" s="981"/>
      <c r="AH42" s="981"/>
      <c r="AI42" s="981"/>
      <c r="AJ42" s="981"/>
      <c r="AK42" s="981"/>
      <c r="AL42" s="981"/>
      <c r="AM42" s="981"/>
      <c r="AN42" s="981"/>
      <c r="AO42" s="981"/>
      <c r="AP42" s="981"/>
      <c r="AQ42" s="981"/>
      <c r="AR42" s="981"/>
      <c r="AS42" s="981"/>
      <c r="AT42" s="981"/>
      <c r="AU42" s="981"/>
      <c r="AV42" s="981"/>
      <c r="AW42" s="981"/>
      <c r="AX42" s="981"/>
      <c r="AY42" s="981"/>
      <c r="AZ42" s="981"/>
      <c r="BA42" s="981"/>
      <c r="BB42" s="981"/>
      <c r="BC42" s="981"/>
      <c r="BD42" s="981"/>
      <c r="BE42" s="981"/>
      <c r="BF42" s="981"/>
      <c r="BG42" s="981"/>
      <c r="BH42" s="981"/>
      <c r="BI42" s="981"/>
      <c r="BJ42" s="981"/>
      <c r="BK42" s="981"/>
      <c r="BL42" s="981"/>
      <c r="BM42" s="981"/>
      <c r="BN42" s="981"/>
      <c r="BO42" s="981"/>
      <c r="BP42" s="981"/>
      <c r="BQ42" s="981"/>
      <c r="BR42" s="981"/>
      <c r="BS42" s="981"/>
      <c r="BT42" s="981"/>
      <c r="BU42" s="981"/>
      <c r="BV42" s="981"/>
      <c r="BW42" s="981"/>
      <c r="BX42" s="981"/>
      <c r="BY42" s="981"/>
      <c r="BZ42" s="981"/>
      <c r="CA42" s="981"/>
      <c r="CB42" s="981"/>
      <c r="CC42" s="981"/>
      <c r="CD42" s="981"/>
      <c r="CE42" s="981"/>
      <c r="CF42" s="981"/>
      <c r="CG42" s="981"/>
      <c r="CH42" s="981"/>
      <c r="CI42" s="981"/>
      <c r="CJ42" s="981"/>
      <c r="CK42" s="981"/>
      <c r="CL42" s="981"/>
      <c r="CM42" s="981"/>
      <c r="CN42" s="981"/>
      <c r="CO42" s="981"/>
      <c r="CP42" s="981"/>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row>
    <row r="43" spans="1:226" ht="14.1" customHeight="1">
      <c r="A43" s="12" t="s">
        <v>19</v>
      </c>
      <c r="B43" s="12"/>
      <c r="C43" s="12"/>
      <c r="D43" s="12"/>
      <c r="E43" s="11"/>
      <c r="F43" s="11"/>
      <c r="G43" s="393"/>
      <c r="H43" s="1016"/>
      <c r="I43" s="1016"/>
      <c r="J43" s="1016"/>
      <c r="K43" s="393"/>
      <c r="L43" s="12"/>
      <c r="M43" s="981"/>
      <c r="Q43" s="981"/>
      <c r="R43" s="981"/>
      <c r="S43" s="981"/>
      <c r="T43" s="981"/>
      <c r="U43" s="981"/>
      <c r="V43" s="981"/>
      <c r="W43" s="981"/>
      <c r="X43" s="981"/>
      <c r="Y43" s="981"/>
      <c r="Z43" s="981"/>
      <c r="AA43" s="981"/>
      <c r="AB43" s="981"/>
      <c r="AC43" s="981"/>
      <c r="AD43" s="981"/>
      <c r="AE43" s="981"/>
      <c r="AF43" s="981"/>
      <c r="AG43" s="981"/>
      <c r="AH43" s="981"/>
      <c r="AI43" s="981"/>
      <c r="AJ43" s="981"/>
      <c r="AK43" s="981"/>
      <c r="AL43" s="981"/>
      <c r="AM43" s="981"/>
      <c r="AN43" s="981"/>
      <c r="AO43" s="981"/>
      <c r="AP43" s="981"/>
      <c r="AQ43" s="981"/>
      <c r="AR43" s="981"/>
      <c r="AS43" s="981"/>
      <c r="AT43" s="981"/>
      <c r="AU43" s="981"/>
      <c r="AV43" s="981"/>
      <c r="AW43" s="981"/>
      <c r="AX43" s="981"/>
      <c r="AY43" s="981"/>
      <c r="AZ43" s="981"/>
      <c r="BA43" s="981"/>
      <c r="BB43" s="981"/>
      <c r="BC43" s="981"/>
      <c r="BD43" s="981"/>
      <c r="BE43" s="981"/>
      <c r="BF43" s="981"/>
      <c r="BG43" s="981"/>
      <c r="BH43" s="981"/>
      <c r="BI43" s="981"/>
      <c r="BJ43" s="981"/>
      <c r="BK43" s="981"/>
      <c r="BL43" s="981"/>
      <c r="BM43" s="981"/>
      <c r="BN43" s="981"/>
      <c r="BO43" s="981"/>
      <c r="BP43" s="981"/>
      <c r="BQ43" s="981"/>
      <c r="BR43" s="981"/>
      <c r="BS43" s="981"/>
      <c r="BT43" s="981"/>
      <c r="BU43" s="981"/>
      <c r="BV43" s="981"/>
      <c r="BW43" s="981"/>
      <c r="BX43" s="981"/>
      <c r="BY43" s="981"/>
      <c r="BZ43" s="981"/>
      <c r="CA43" s="981"/>
      <c r="CB43" s="981"/>
      <c r="CC43" s="981"/>
      <c r="CD43" s="981"/>
      <c r="CE43" s="981"/>
      <c r="CF43" s="981"/>
      <c r="CG43" s="981"/>
      <c r="CH43" s="981"/>
      <c r="CI43" s="981"/>
      <c r="CJ43" s="981"/>
      <c r="CK43" s="981"/>
      <c r="CL43" s="981"/>
      <c r="CM43" s="981"/>
      <c r="CN43" s="981"/>
      <c r="CO43" s="981"/>
      <c r="CP43" s="981"/>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row>
    <row r="44" spans="1:226" ht="14.1" customHeight="1">
      <c r="A44" s="1005" t="s">
        <v>1062</v>
      </c>
      <c r="B44" s="12"/>
      <c r="C44" s="12"/>
      <c r="D44" s="12"/>
      <c r="E44" s="11"/>
      <c r="F44" s="11"/>
      <c r="G44" s="393"/>
      <c r="H44" s="1016"/>
      <c r="I44" s="1016"/>
      <c r="J44" s="1016"/>
      <c r="K44" s="393"/>
      <c r="L44" s="12"/>
      <c r="M44" s="981"/>
      <c r="Q44" s="981"/>
      <c r="R44" s="981"/>
      <c r="S44" s="981"/>
      <c r="T44" s="981"/>
      <c r="U44" s="981"/>
      <c r="V44" s="981"/>
      <c r="W44" s="981"/>
      <c r="X44" s="981"/>
      <c r="Y44" s="981"/>
      <c r="Z44" s="981"/>
      <c r="AA44" s="981"/>
      <c r="AB44" s="981"/>
      <c r="AC44" s="981"/>
      <c r="AD44" s="981"/>
      <c r="AE44" s="981"/>
      <c r="AF44" s="981"/>
      <c r="AG44" s="981"/>
      <c r="AH44" s="981"/>
      <c r="AI44" s="981"/>
      <c r="AJ44" s="981"/>
      <c r="AK44" s="981"/>
      <c r="AL44" s="981"/>
      <c r="AM44" s="981"/>
      <c r="AN44" s="981"/>
      <c r="AO44" s="981"/>
      <c r="AP44" s="981"/>
      <c r="AQ44" s="981"/>
      <c r="AR44" s="981"/>
      <c r="AS44" s="981"/>
      <c r="AT44" s="981"/>
      <c r="AU44" s="981"/>
      <c r="AV44" s="981"/>
      <c r="AW44" s="981"/>
      <c r="AX44" s="981"/>
      <c r="AY44" s="981"/>
      <c r="AZ44" s="981"/>
      <c r="BA44" s="981"/>
      <c r="BB44" s="981"/>
      <c r="BC44" s="981"/>
      <c r="BD44" s="981"/>
      <c r="BE44" s="981"/>
      <c r="BF44" s="981"/>
      <c r="BG44" s="981"/>
      <c r="BH44" s="981"/>
      <c r="BI44" s="981"/>
      <c r="BJ44" s="981"/>
      <c r="BK44" s="981"/>
      <c r="BL44" s="981"/>
      <c r="BM44" s="981"/>
      <c r="BN44" s="981"/>
      <c r="BO44" s="981"/>
      <c r="BP44" s="981"/>
      <c r="BQ44" s="981"/>
      <c r="BR44" s="981"/>
      <c r="BS44" s="981"/>
      <c r="BT44" s="981"/>
      <c r="BU44" s="981"/>
      <c r="BV44" s="981"/>
      <c r="BW44" s="981"/>
      <c r="BX44" s="981"/>
      <c r="BY44" s="981"/>
      <c r="BZ44" s="981"/>
      <c r="CA44" s="981"/>
      <c r="CB44" s="981"/>
      <c r="CC44" s="981"/>
      <c r="CD44" s="981"/>
      <c r="CE44" s="981"/>
      <c r="CF44" s="981"/>
      <c r="CG44" s="981"/>
      <c r="CH44" s="981"/>
      <c r="CI44" s="981"/>
      <c r="CJ44" s="981"/>
      <c r="CK44" s="981"/>
      <c r="CL44" s="981"/>
      <c r="CM44" s="981"/>
      <c r="CN44" s="981"/>
      <c r="CO44" s="981"/>
      <c r="CP44" s="981"/>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row>
    <row r="45" spans="1:226" ht="14.1" customHeight="1">
      <c r="A45" s="12" t="s">
        <v>1064</v>
      </c>
      <c r="B45" s="12"/>
      <c r="C45" s="12"/>
      <c r="D45" s="12"/>
      <c r="E45" s="11"/>
      <c r="F45" s="11"/>
      <c r="G45" s="393"/>
      <c r="K45" s="393"/>
      <c r="L45" s="12"/>
      <c r="M45" s="981"/>
      <c r="Q45" s="981"/>
      <c r="R45" s="981"/>
      <c r="S45" s="981"/>
      <c r="T45" s="981"/>
      <c r="U45" s="981"/>
      <c r="V45" s="981"/>
      <c r="W45" s="981"/>
      <c r="X45" s="981"/>
      <c r="Y45" s="981"/>
      <c r="Z45" s="981"/>
      <c r="AA45" s="981"/>
      <c r="AB45" s="981"/>
      <c r="AC45" s="981"/>
      <c r="AD45" s="981"/>
      <c r="AE45" s="981"/>
      <c r="AF45" s="981"/>
      <c r="AG45" s="981"/>
      <c r="AH45" s="981"/>
      <c r="AI45" s="981"/>
      <c r="AJ45" s="981"/>
      <c r="AK45" s="981"/>
      <c r="AL45" s="981"/>
      <c r="AM45" s="981"/>
      <c r="AN45" s="981"/>
      <c r="AO45" s="981"/>
      <c r="AP45" s="981"/>
      <c r="AQ45" s="981"/>
      <c r="AR45" s="981"/>
      <c r="AS45" s="981"/>
      <c r="AT45" s="981"/>
      <c r="AU45" s="981"/>
      <c r="AV45" s="981"/>
      <c r="AW45" s="981"/>
      <c r="AX45" s="981"/>
      <c r="AY45" s="981"/>
      <c r="AZ45" s="981"/>
      <c r="BA45" s="981"/>
      <c r="BB45" s="981"/>
      <c r="BC45" s="981"/>
      <c r="BD45" s="981"/>
      <c r="BE45" s="981"/>
      <c r="BF45" s="981"/>
      <c r="BG45" s="981"/>
      <c r="BH45" s="981"/>
      <c r="BI45" s="981"/>
      <c r="BJ45" s="981"/>
      <c r="BK45" s="981"/>
      <c r="BL45" s="981"/>
      <c r="BM45" s="981"/>
      <c r="BN45" s="981"/>
      <c r="BO45" s="981"/>
      <c r="BP45" s="981"/>
      <c r="BQ45" s="981"/>
      <c r="BR45" s="981"/>
      <c r="BS45" s="981"/>
      <c r="BT45" s="981"/>
      <c r="BU45" s="981"/>
      <c r="BV45" s="981"/>
      <c r="BW45" s="981"/>
      <c r="BX45" s="981"/>
      <c r="BY45" s="981"/>
      <c r="BZ45" s="981"/>
      <c r="CA45" s="981"/>
      <c r="CB45" s="981"/>
      <c r="CC45" s="981"/>
      <c r="CD45" s="981"/>
      <c r="CE45" s="981"/>
      <c r="CF45" s="981"/>
      <c r="CG45" s="981"/>
      <c r="CH45" s="981"/>
      <c r="CI45" s="981"/>
      <c r="CJ45" s="981"/>
      <c r="CK45" s="981"/>
      <c r="CL45" s="981"/>
      <c r="CM45" s="981"/>
      <c r="CN45" s="981"/>
      <c r="CO45" s="981"/>
      <c r="CP45" s="981"/>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row>
    <row r="46" spans="1:226" ht="13.5" customHeight="1">
      <c r="A46" s="12" t="s">
        <v>1197</v>
      </c>
      <c r="B46" s="12"/>
      <c r="C46" s="12"/>
      <c r="D46" s="12"/>
      <c r="E46" s="11"/>
      <c r="F46" s="11"/>
      <c r="G46" s="393"/>
      <c r="K46" s="393"/>
      <c r="L46" s="12"/>
      <c r="M46" s="981"/>
      <c r="N46" s="981"/>
      <c r="O46" s="981"/>
      <c r="P46" s="981"/>
      <c r="Q46" s="981"/>
      <c r="R46" s="981"/>
      <c r="S46" s="981"/>
      <c r="T46" s="981"/>
      <c r="U46" s="981"/>
      <c r="V46" s="981"/>
      <c r="W46" s="981"/>
      <c r="X46" s="981"/>
      <c r="Y46" s="981"/>
      <c r="Z46" s="981"/>
      <c r="AA46" s="981"/>
      <c r="AB46" s="981"/>
      <c r="AC46" s="981"/>
      <c r="AD46" s="981"/>
      <c r="AE46" s="981"/>
      <c r="AF46" s="981"/>
      <c r="AG46" s="981"/>
      <c r="AH46" s="981"/>
      <c r="AI46" s="981"/>
      <c r="AJ46" s="981"/>
      <c r="AK46" s="981"/>
      <c r="AL46" s="981"/>
      <c r="AM46" s="981"/>
      <c r="AN46" s="981"/>
      <c r="AO46" s="981"/>
      <c r="AP46" s="981"/>
      <c r="AQ46" s="981"/>
      <c r="AR46" s="981"/>
      <c r="AS46" s="981"/>
      <c r="AT46" s="981"/>
      <c r="AU46" s="981"/>
      <c r="AV46" s="981"/>
      <c r="AW46" s="981"/>
      <c r="AX46" s="981"/>
      <c r="AY46" s="981"/>
      <c r="AZ46" s="981"/>
      <c r="BA46" s="981"/>
      <c r="BB46" s="981"/>
      <c r="BC46" s="981"/>
      <c r="BD46" s="981"/>
      <c r="BE46" s="981"/>
      <c r="BF46" s="981"/>
      <c r="BG46" s="981"/>
      <c r="BH46" s="981"/>
      <c r="BI46" s="981"/>
      <c r="BJ46" s="981"/>
      <c r="BK46" s="981"/>
      <c r="BL46" s="981"/>
      <c r="BM46" s="981"/>
      <c r="BN46" s="981"/>
      <c r="BO46" s="981"/>
      <c r="BP46" s="981"/>
      <c r="BQ46" s="981"/>
      <c r="BR46" s="981"/>
      <c r="BS46" s="981"/>
      <c r="BT46" s="981"/>
      <c r="BU46" s="981"/>
      <c r="BV46" s="981"/>
      <c r="BW46" s="981"/>
      <c r="BX46" s="981"/>
      <c r="BY46" s="981"/>
      <c r="BZ46" s="981"/>
      <c r="CA46" s="981"/>
      <c r="CB46" s="981"/>
      <c r="CC46" s="981"/>
      <c r="CD46" s="981"/>
      <c r="CE46" s="981"/>
      <c r="CF46" s="981"/>
      <c r="CG46" s="981"/>
      <c r="CH46" s="981"/>
      <c r="CI46" s="981"/>
      <c r="CJ46" s="981"/>
      <c r="CK46" s="981"/>
      <c r="CL46" s="981"/>
      <c r="CM46" s="981"/>
      <c r="CN46" s="981"/>
      <c r="CO46" s="981"/>
      <c r="CP46" s="981"/>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row>
    <row r="47" spans="1:226" ht="14.1" customHeight="1">
      <c r="A47" s="12"/>
      <c r="B47" s="12"/>
      <c r="C47" s="12"/>
      <c r="D47" s="12"/>
      <c r="E47" s="38"/>
      <c r="F47" s="38"/>
      <c r="G47" s="393"/>
      <c r="K47" s="393"/>
      <c r="L47" s="12"/>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c r="BC47" s="981"/>
      <c r="BD47" s="981"/>
      <c r="BE47" s="981"/>
      <c r="BF47" s="981"/>
      <c r="BG47" s="981"/>
      <c r="BH47" s="981"/>
      <c r="BI47" s="981"/>
      <c r="BJ47" s="981"/>
      <c r="BK47" s="981"/>
      <c r="BL47" s="981"/>
      <c r="BM47" s="981"/>
      <c r="BN47" s="981"/>
      <c r="BO47" s="981"/>
      <c r="BP47" s="981"/>
      <c r="BQ47" s="981"/>
      <c r="BR47" s="981"/>
      <c r="BS47" s="981"/>
      <c r="BT47" s="981"/>
      <c r="BU47" s="981"/>
      <c r="BV47" s="981"/>
      <c r="BW47" s="981"/>
      <c r="BX47" s="981"/>
      <c r="BY47" s="981"/>
      <c r="BZ47" s="981"/>
      <c r="CA47" s="981"/>
      <c r="CB47" s="981"/>
      <c r="CC47" s="981"/>
      <c r="CD47" s="981"/>
      <c r="CE47" s="981"/>
      <c r="CF47" s="981"/>
      <c r="CG47" s="981"/>
      <c r="CH47" s="981"/>
      <c r="CI47" s="981"/>
      <c r="CJ47" s="981"/>
      <c r="CK47" s="981"/>
      <c r="CL47" s="981"/>
      <c r="CM47" s="981"/>
      <c r="CN47" s="981"/>
      <c r="CO47" s="981"/>
      <c r="CP47" s="981"/>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row>
    <row r="48" spans="1:226" ht="15">
      <c r="A48" s="1004"/>
      <c r="E48" s="38"/>
      <c r="F48" s="38"/>
      <c r="G48" s="393"/>
      <c r="K48" s="393"/>
      <c r="L48" s="12"/>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981"/>
      <c r="BD48" s="981"/>
      <c r="BE48" s="981"/>
      <c r="BF48" s="981"/>
      <c r="BG48" s="981"/>
      <c r="BH48" s="981"/>
      <c r="BI48" s="981"/>
      <c r="BJ48" s="981"/>
      <c r="BK48" s="981"/>
      <c r="BL48" s="981"/>
      <c r="BM48" s="981"/>
      <c r="BN48" s="981"/>
      <c r="BO48" s="981"/>
      <c r="BP48" s="981"/>
      <c r="BQ48" s="981"/>
      <c r="BR48" s="981"/>
      <c r="BS48" s="981"/>
      <c r="BT48" s="981"/>
      <c r="BU48" s="981"/>
      <c r="BV48" s="981"/>
      <c r="BW48" s="981"/>
      <c r="BX48" s="981"/>
      <c r="BY48" s="981"/>
      <c r="BZ48" s="981"/>
      <c r="CA48" s="981"/>
      <c r="CB48" s="981"/>
      <c r="CC48" s="981"/>
      <c r="CD48" s="981"/>
      <c r="CE48" s="981"/>
      <c r="CF48" s="981"/>
      <c r="CG48" s="981"/>
      <c r="CH48" s="981"/>
      <c r="CI48" s="981"/>
      <c r="CJ48" s="981"/>
      <c r="CK48" s="981"/>
      <c r="CL48" s="981"/>
      <c r="CM48" s="981"/>
      <c r="CN48" s="981"/>
      <c r="CO48" s="981"/>
      <c r="CP48" s="981"/>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row>
    <row r="49" spans="1:226">
      <c r="A49" s="949"/>
      <c r="E49" s="38"/>
      <c r="F49" s="38"/>
      <c r="G49" s="393"/>
      <c r="K49" s="393"/>
      <c r="L49" s="12"/>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981"/>
      <c r="AY49" s="981"/>
      <c r="AZ49" s="981"/>
      <c r="BA49" s="981"/>
      <c r="BB49" s="981"/>
      <c r="BC49" s="981"/>
      <c r="BD49" s="981"/>
      <c r="BE49" s="981"/>
      <c r="BF49" s="981"/>
      <c r="BG49" s="981"/>
      <c r="BH49" s="981"/>
      <c r="BI49" s="981"/>
      <c r="BJ49" s="981"/>
      <c r="BK49" s="981"/>
      <c r="BL49" s="981"/>
      <c r="BM49" s="981"/>
      <c r="BN49" s="981"/>
      <c r="BO49" s="981"/>
      <c r="BP49" s="981"/>
      <c r="BQ49" s="981"/>
      <c r="BR49" s="981"/>
      <c r="BS49" s="981"/>
      <c r="BT49" s="981"/>
      <c r="BU49" s="981"/>
      <c r="BV49" s="981"/>
      <c r="BW49" s="981"/>
      <c r="BX49" s="981"/>
      <c r="BY49" s="981"/>
      <c r="BZ49" s="981"/>
      <c r="CA49" s="981"/>
      <c r="CB49" s="981"/>
      <c r="CC49" s="981"/>
      <c r="CD49" s="981"/>
      <c r="CE49" s="981"/>
      <c r="CF49" s="981"/>
      <c r="CG49" s="981"/>
      <c r="CH49" s="981"/>
      <c r="CI49" s="981"/>
      <c r="CJ49" s="981"/>
      <c r="CK49" s="981"/>
      <c r="CL49" s="981"/>
      <c r="CM49" s="981"/>
      <c r="CN49" s="981"/>
      <c r="CO49" s="981"/>
      <c r="CP49" s="981"/>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row>
    <row r="50" spans="1:226">
      <c r="A50" s="12"/>
      <c r="E50" s="38"/>
      <c r="F50" s="38"/>
      <c r="G50" s="393"/>
      <c r="H50" s="393"/>
      <c r="I50" s="394"/>
      <c r="J50" s="394"/>
      <c r="K50" s="393"/>
      <c r="L50" s="12"/>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981"/>
      <c r="AY50" s="981"/>
      <c r="AZ50" s="981"/>
      <c r="BA50" s="981"/>
      <c r="BB50" s="981"/>
      <c r="BC50" s="981"/>
      <c r="BD50" s="981"/>
      <c r="BE50" s="981"/>
      <c r="BF50" s="981"/>
      <c r="BG50" s="981"/>
      <c r="BH50" s="981"/>
      <c r="BI50" s="981"/>
      <c r="BJ50" s="981"/>
      <c r="BK50" s="981"/>
      <c r="BL50" s="981"/>
      <c r="BM50" s="981"/>
      <c r="BN50" s="981"/>
      <c r="BO50" s="981"/>
      <c r="BP50" s="981"/>
      <c r="BQ50" s="981"/>
      <c r="BR50" s="981"/>
      <c r="BS50" s="981"/>
      <c r="BT50" s="981"/>
      <c r="BU50" s="981"/>
      <c r="BV50" s="981"/>
      <c r="BW50" s="981"/>
      <c r="BX50" s="981"/>
      <c r="BY50" s="981"/>
      <c r="BZ50" s="981"/>
      <c r="CA50" s="981"/>
      <c r="CB50" s="981"/>
      <c r="CC50" s="981"/>
      <c r="CD50" s="981"/>
      <c r="CE50" s="981"/>
      <c r="CF50" s="981"/>
      <c r="CG50" s="981"/>
      <c r="CH50" s="981"/>
      <c r="CI50" s="981"/>
      <c r="CJ50" s="981"/>
      <c r="CK50" s="981"/>
      <c r="CL50" s="981"/>
      <c r="CM50" s="981"/>
      <c r="CN50" s="981"/>
      <c r="CO50" s="981"/>
      <c r="CP50" s="981"/>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row>
    <row r="51" spans="1:226">
      <c r="E51" s="38"/>
      <c r="F51" s="38"/>
      <c r="G51" s="393"/>
      <c r="H51" s="393"/>
      <c r="I51" s="393"/>
      <c r="J51" s="393"/>
      <c r="K51" s="393"/>
      <c r="L51" s="12"/>
      <c r="M51" s="981"/>
      <c r="N51" s="981"/>
      <c r="O51" s="981"/>
      <c r="P51" s="981"/>
      <c r="Q51" s="981"/>
      <c r="R51" s="981"/>
      <c r="S51" s="981"/>
      <c r="T51" s="981"/>
      <c r="U51" s="981"/>
      <c r="V51" s="981"/>
      <c r="W51" s="981"/>
      <c r="X51" s="981"/>
      <c r="Y51" s="981"/>
      <c r="Z51" s="981"/>
      <c r="AA51" s="981"/>
      <c r="AB51" s="981"/>
      <c r="AC51" s="981"/>
      <c r="AD51" s="981"/>
      <c r="AE51" s="981"/>
      <c r="AF51" s="981"/>
      <c r="AG51" s="981"/>
      <c r="AH51" s="981"/>
      <c r="AI51" s="981"/>
      <c r="AJ51" s="981"/>
      <c r="AK51" s="981"/>
      <c r="AL51" s="981"/>
      <c r="AM51" s="981"/>
      <c r="AN51" s="981"/>
      <c r="AO51" s="981"/>
      <c r="AP51" s="981"/>
      <c r="AQ51" s="981"/>
      <c r="AR51" s="981"/>
      <c r="AS51" s="981"/>
      <c r="AT51" s="981"/>
      <c r="AU51" s="981"/>
      <c r="AV51" s="981"/>
      <c r="AW51" s="981"/>
      <c r="AX51" s="981"/>
      <c r="AY51" s="981"/>
      <c r="AZ51" s="981"/>
      <c r="BA51" s="981"/>
      <c r="BB51" s="981"/>
      <c r="BC51" s="981"/>
      <c r="BD51" s="981"/>
      <c r="BE51" s="981"/>
      <c r="BF51" s="981"/>
      <c r="BG51" s="981"/>
      <c r="BH51" s="981"/>
      <c r="BI51" s="981"/>
      <c r="BJ51" s="981"/>
      <c r="BK51" s="981"/>
      <c r="BL51" s="981"/>
      <c r="BM51" s="981"/>
      <c r="BN51" s="981"/>
      <c r="BO51" s="981"/>
      <c r="BP51" s="981"/>
      <c r="BQ51" s="981"/>
      <c r="BR51" s="981"/>
      <c r="BS51" s="981"/>
      <c r="BT51" s="981"/>
      <c r="BU51" s="981"/>
      <c r="BV51" s="981"/>
      <c r="BW51" s="981"/>
      <c r="BX51" s="981"/>
      <c r="BY51" s="981"/>
      <c r="BZ51" s="981"/>
      <c r="CA51" s="981"/>
      <c r="CB51" s="981"/>
      <c r="CC51" s="981"/>
      <c r="CD51" s="981"/>
      <c r="CE51" s="981"/>
      <c r="CF51" s="981"/>
      <c r="CG51" s="981"/>
      <c r="CH51" s="981"/>
      <c r="CI51" s="981"/>
      <c r="CJ51" s="981"/>
      <c r="CK51" s="981"/>
      <c r="CL51" s="981"/>
      <c r="CM51" s="981"/>
      <c r="CN51" s="981"/>
      <c r="CO51" s="981"/>
      <c r="CP51" s="981"/>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row>
    <row r="52" spans="1:226" ht="14.25">
      <c r="A52" s="1005"/>
      <c r="B52" s="1006"/>
      <c r="C52" s="1006"/>
      <c r="D52" s="1006"/>
      <c r="E52" s="1006"/>
      <c r="F52" s="1006"/>
      <c r="G52" s="1006"/>
      <c r="H52" s="1006"/>
      <c r="I52" s="1006"/>
      <c r="J52" s="393"/>
      <c r="K52" s="393"/>
      <c r="L52" s="12"/>
      <c r="M52" s="981"/>
      <c r="N52" s="981"/>
      <c r="O52" s="981"/>
      <c r="P52" s="981"/>
      <c r="Q52" s="981"/>
      <c r="R52" s="981"/>
      <c r="S52" s="981"/>
      <c r="T52" s="981"/>
      <c r="U52" s="981"/>
      <c r="V52" s="981"/>
      <c r="W52" s="981"/>
      <c r="X52" s="981"/>
      <c r="Y52" s="981"/>
      <c r="Z52" s="981"/>
      <c r="AA52" s="981"/>
      <c r="AB52" s="981"/>
      <c r="AC52" s="981"/>
      <c r="AD52" s="981"/>
      <c r="AE52" s="981"/>
      <c r="AF52" s="981"/>
      <c r="AG52" s="981"/>
      <c r="AH52" s="981"/>
      <c r="AI52" s="981"/>
      <c r="AJ52" s="981"/>
      <c r="AK52" s="981"/>
      <c r="AL52" s="981"/>
      <c r="AM52" s="981"/>
      <c r="AN52" s="981"/>
      <c r="AO52" s="981"/>
      <c r="AP52" s="981"/>
      <c r="AQ52" s="981"/>
      <c r="AR52" s="981"/>
      <c r="AS52" s="981"/>
      <c r="AT52" s="981"/>
      <c r="AU52" s="981"/>
      <c r="AV52" s="981"/>
      <c r="AW52" s="981"/>
      <c r="AX52" s="981"/>
      <c r="AY52" s="981"/>
      <c r="AZ52" s="981"/>
      <c r="BA52" s="981"/>
      <c r="BB52" s="981"/>
      <c r="BC52" s="981"/>
      <c r="BD52" s="981"/>
      <c r="BE52" s="981"/>
      <c r="BF52" s="981"/>
      <c r="BG52" s="981"/>
      <c r="BH52" s="981"/>
      <c r="BI52" s="981"/>
      <c r="BJ52" s="981"/>
      <c r="BK52" s="981"/>
      <c r="BL52" s="981"/>
      <c r="BM52" s="981"/>
      <c r="BN52" s="981"/>
      <c r="BO52" s="981"/>
      <c r="BP52" s="981"/>
      <c r="BQ52" s="981"/>
      <c r="BR52" s="981"/>
      <c r="BS52" s="981"/>
      <c r="BT52" s="981"/>
      <c r="BU52" s="981"/>
      <c r="BV52" s="981"/>
      <c r="BW52" s="981"/>
      <c r="BX52" s="981"/>
      <c r="BY52" s="981"/>
      <c r="BZ52" s="981"/>
      <c r="CA52" s="981"/>
      <c r="CB52" s="981"/>
      <c r="CC52" s="981"/>
      <c r="CD52" s="981"/>
      <c r="CE52" s="981"/>
      <c r="CF52" s="981"/>
      <c r="CG52" s="981"/>
      <c r="CH52" s="981"/>
      <c r="CI52" s="981"/>
      <c r="CJ52" s="981"/>
      <c r="CK52" s="981"/>
      <c r="CL52" s="981"/>
      <c r="CM52" s="981"/>
      <c r="CN52" s="981"/>
      <c r="CO52" s="981"/>
      <c r="CP52" s="981"/>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row>
    <row r="53" spans="1:226" ht="15.75">
      <c r="A53" s="39"/>
      <c r="B53" s="10"/>
      <c r="C53" s="10"/>
      <c r="D53" s="10"/>
      <c r="E53" s="10"/>
      <c r="F53" s="10"/>
      <c r="G53" s="395"/>
      <c r="H53" s="395"/>
      <c r="I53" s="395"/>
      <c r="J53" s="395"/>
      <c r="K53" s="395"/>
      <c r="L53" s="10"/>
      <c r="M53" s="981"/>
      <c r="N53" s="981"/>
      <c r="O53" s="981"/>
      <c r="P53" s="981"/>
      <c r="Q53" s="981"/>
      <c r="R53" s="981"/>
      <c r="S53" s="981"/>
      <c r="T53" s="981"/>
      <c r="U53" s="981"/>
      <c r="V53" s="981"/>
      <c r="W53" s="981"/>
      <c r="X53" s="981"/>
      <c r="Y53" s="981"/>
      <c r="Z53" s="981"/>
      <c r="AA53" s="981"/>
      <c r="AB53" s="981"/>
      <c r="AC53" s="981"/>
      <c r="AD53" s="981"/>
      <c r="AE53" s="981"/>
      <c r="AF53" s="981"/>
      <c r="AG53" s="981"/>
      <c r="AH53" s="981"/>
      <c r="AI53" s="981"/>
      <c r="AJ53" s="981"/>
      <c r="AK53" s="981"/>
      <c r="AL53" s="981"/>
      <c r="AM53" s="981"/>
      <c r="AN53" s="981"/>
      <c r="AO53" s="981"/>
      <c r="AP53" s="981"/>
      <c r="AQ53" s="981"/>
      <c r="AR53" s="981"/>
      <c r="AS53" s="981"/>
      <c r="AT53" s="981"/>
      <c r="AU53" s="981"/>
      <c r="AV53" s="981"/>
      <c r="AW53" s="981"/>
      <c r="AX53" s="981"/>
      <c r="AY53" s="981"/>
      <c r="AZ53" s="981"/>
      <c r="BA53" s="981"/>
      <c r="BB53" s="981"/>
      <c r="BC53" s="981"/>
      <c r="BD53" s="981"/>
      <c r="BE53" s="981"/>
      <c r="BF53" s="981"/>
      <c r="BG53" s="981"/>
      <c r="BH53" s="981"/>
      <c r="BI53" s="981"/>
      <c r="BJ53" s="981"/>
      <c r="BK53" s="981"/>
      <c r="BL53" s="981"/>
      <c r="BM53" s="981"/>
      <c r="BN53" s="981"/>
      <c r="BO53" s="981"/>
      <c r="BP53" s="981"/>
      <c r="BQ53" s="981"/>
      <c r="BR53" s="981"/>
      <c r="BS53" s="981"/>
      <c r="BT53" s="981"/>
      <c r="BU53" s="981"/>
      <c r="BV53" s="981"/>
      <c r="BW53" s="981"/>
      <c r="BX53" s="981"/>
      <c r="BY53" s="981"/>
      <c r="BZ53" s="981"/>
      <c r="CA53" s="981"/>
      <c r="CB53" s="981"/>
      <c r="CC53" s="981"/>
      <c r="CD53" s="981"/>
      <c r="CE53" s="981"/>
      <c r="CF53" s="981"/>
      <c r="CG53" s="981"/>
      <c r="CH53" s="981"/>
      <c r="CI53" s="981"/>
      <c r="CJ53" s="981"/>
      <c r="CK53" s="981"/>
      <c r="CL53" s="981"/>
      <c r="CM53" s="981"/>
      <c r="CN53" s="981"/>
      <c r="CO53" s="981"/>
      <c r="CP53" s="981"/>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row>
    <row r="54" spans="1:226" ht="14.1" customHeight="1">
      <c r="B54" s="12"/>
      <c r="C54" s="12"/>
      <c r="D54" s="12"/>
      <c r="E54" s="38"/>
      <c r="F54" s="38"/>
      <c r="G54" s="393"/>
      <c r="H54" s="393"/>
      <c r="I54" s="393"/>
      <c r="J54" s="393"/>
      <c r="K54" s="393"/>
      <c r="L54" s="12"/>
      <c r="M54" s="981"/>
      <c r="N54" s="981"/>
      <c r="O54" s="981"/>
      <c r="P54" s="981"/>
      <c r="Q54" s="981"/>
      <c r="R54" s="981"/>
      <c r="S54" s="981"/>
      <c r="T54" s="981"/>
      <c r="U54" s="981"/>
      <c r="V54" s="981"/>
      <c r="W54" s="981"/>
      <c r="X54" s="981"/>
      <c r="Y54" s="981"/>
      <c r="Z54" s="981"/>
      <c r="AA54" s="981"/>
      <c r="AB54" s="981"/>
      <c r="AC54" s="981"/>
      <c r="AD54" s="981"/>
      <c r="AE54" s="981"/>
      <c r="AF54" s="981"/>
      <c r="AG54" s="981"/>
      <c r="AH54" s="981"/>
      <c r="AI54" s="981"/>
      <c r="AJ54" s="981"/>
      <c r="AK54" s="981"/>
      <c r="AL54" s="981"/>
      <c r="AM54" s="981"/>
      <c r="AN54" s="981"/>
      <c r="AO54" s="981"/>
      <c r="AP54" s="981"/>
      <c r="AQ54" s="981"/>
      <c r="AR54" s="981"/>
      <c r="AS54" s="981"/>
      <c r="AT54" s="981"/>
      <c r="AU54" s="981"/>
      <c r="AV54" s="981"/>
      <c r="AW54" s="981"/>
      <c r="AX54" s="981"/>
      <c r="AY54" s="981"/>
      <c r="AZ54" s="981"/>
      <c r="BA54" s="981"/>
      <c r="BB54" s="981"/>
      <c r="BC54" s="981"/>
      <c r="BD54" s="981"/>
      <c r="BE54" s="981"/>
      <c r="BF54" s="981"/>
      <c r="BG54" s="981"/>
      <c r="BH54" s="981"/>
      <c r="BI54" s="981"/>
      <c r="BJ54" s="981"/>
      <c r="BK54" s="981"/>
      <c r="BL54" s="981"/>
      <c r="BM54" s="981"/>
      <c r="BN54" s="981"/>
      <c r="BO54" s="981"/>
      <c r="BP54" s="981"/>
      <c r="BQ54" s="981"/>
      <c r="BR54" s="981"/>
      <c r="BS54" s="981"/>
      <c r="BT54" s="981"/>
      <c r="BU54" s="981"/>
      <c r="BV54" s="981"/>
      <c r="BW54" s="981"/>
      <c r="BX54" s="981"/>
      <c r="BY54" s="981"/>
      <c r="BZ54" s="981"/>
      <c r="CA54" s="981"/>
      <c r="CB54" s="981"/>
      <c r="CC54" s="981"/>
      <c r="CD54" s="981"/>
      <c r="CE54" s="981"/>
      <c r="CF54" s="981"/>
      <c r="CG54" s="981"/>
      <c r="CH54" s="981"/>
      <c r="CI54" s="981"/>
      <c r="CJ54" s="981"/>
      <c r="CK54" s="981"/>
      <c r="CL54" s="981"/>
      <c r="CM54" s="981"/>
      <c r="CN54" s="981"/>
      <c r="CO54" s="981"/>
      <c r="CP54" s="981"/>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row>
    <row r="55" spans="1:226" ht="14.1" customHeight="1">
      <c r="A55" s="12"/>
      <c r="B55" s="12"/>
      <c r="C55" s="12"/>
      <c r="D55" s="12"/>
      <c r="E55" s="38"/>
      <c r="F55" s="38"/>
      <c r="G55" s="12"/>
      <c r="H55" s="12"/>
      <c r="I55" s="12"/>
      <c r="J55" s="12"/>
      <c r="K55" s="12"/>
      <c r="L55" s="12"/>
      <c r="M55" s="981"/>
      <c r="N55" s="981"/>
      <c r="O55" s="981"/>
      <c r="P55" s="981"/>
      <c r="Q55" s="981"/>
      <c r="R55" s="981"/>
      <c r="S55" s="981"/>
      <c r="T55" s="981"/>
      <c r="U55" s="981"/>
      <c r="V55" s="981"/>
      <c r="W55" s="981"/>
      <c r="X55" s="981"/>
      <c r="Y55" s="981"/>
      <c r="Z55" s="981"/>
      <c r="AA55" s="981"/>
      <c r="AB55" s="981"/>
      <c r="AC55" s="981"/>
      <c r="AD55" s="981"/>
      <c r="AE55" s="981"/>
      <c r="AF55" s="981"/>
      <c r="AG55" s="981"/>
      <c r="AH55" s="981"/>
      <c r="AI55" s="981"/>
      <c r="AJ55" s="981"/>
      <c r="AK55" s="981"/>
      <c r="AL55" s="981"/>
      <c r="AM55" s="981"/>
      <c r="AN55" s="981"/>
      <c r="AO55" s="981"/>
      <c r="AP55" s="981"/>
      <c r="AQ55" s="981"/>
      <c r="AR55" s="981"/>
      <c r="AS55" s="981"/>
      <c r="AT55" s="981"/>
      <c r="AU55" s="981"/>
      <c r="AV55" s="981"/>
      <c r="AW55" s="981"/>
      <c r="AX55" s="981"/>
      <c r="AY55" s="981"/>
      <c r="AZ55" s="981"/>
      <c r="BA55" s="981"/>
      <c r="BB55" s="981"/>
      <c r="BC55" s="981"/>
      <c r="BD55" s="981"/>
      <c r="BE55" s="981"/>
      <c r="BF55" s="981"/>
      <c r="BG55" s="981"/>
      <c r="BH55" s="981"/>
      <c r="BI55" s="981"/>
      <c r="BJ55" s="981"/>
      <c r="BK55" s="981"/>
      <c r="BL55" s="981"/>
      <c r="BM55" s="981"/>
      <c r="BN55" s="981"/>
      <c r="BO55" s="981"/>
      <c r="BP55" s="981"/>
      <c r="BQ55" s="981"/>
      <c r="BR55" s="981"/>
      <c r="BS55" s="981"/>
      <c r="BT55" s="981"/>
      <c r="BU55" s="981"/>
      <c r="BV55" s="981"/>
      <c r="BW55" s="981"/>
      <c r="BX55" s="981"/>
      <c r="BY55" s="981"/>
      <c r="BZ55" s="981"/>
      <c r="CA55" s="981"/>
      <c r="CB55" s="981"/>
      <c r="CC55" s="981"/>
      <c r="CD55" s="981"/>
      <c r="CE55" s="981"/>
      <c r="CF55" s="981"/>
      <c r="CG55" s="981"/>
      <c r="CH55" s="981"/>
      <c r="CI55" s="981"/>
      <c r="CJ55" s="981"/>
      <c r="CK55" s="981"/>
      <c r="CL55" s="981"/>
      <c r="CM55" s="981"/>
      <c r="CN55" s="981"/>
      <c r="CO55" s="981"/>
      <c r="CP55" s="981"/>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row>
    <row r="56" spans="1:226" ht="14.1" customHeight="1">
      <c r="A56" s="12"/>
      <c r="B56" s="12"/>
      <c r="C56" s="12"/>
      <c r="D56" s="12"/>
      <c r="E56" s="38"/>
      <c r="F56" s="38"/>
      <c r="G56" s="12"/>
      <c r="H56" s="12"/>
      <c r="I56" s="12"/>
      <c r="J56" s="12"/>
      <c r="K56" s="12"/>
      <c r="L56" s="12"/>
      <c r="M56" s="981"/>
      <c r="N56" s="981"/>
      <c r="O56" s="981"/>
      <c r="P56" s="981"/>
      <c r="Q56" s="981"/>
      <c r="R56" s="981"/>
      <c r="S56" s="981"/>
      <c r="T56" s="981"/>
      <c r="U56" s="981"/>
      <c r="V56" s="981"/>
      <c r="W56" s="981"/>
      <c r="X56" s="981"/>
      <c r="Y56" s="981"/>
      <c r="Z56" s="981"/>
      <c r="AA56" s="981"/>
      <c r="AB56" s="981"/>
      <c r="AC56" s="981"/>
      <c r="AD56" s="981"/>
      <c r="AE56" s="981"/>
      <c r="AF56" s="981"/>
      <c r="AG56" s="981"/>
      <c r="AH56" s="981"/>
      <c r="AI56" s="981"/>
      <c r="AJ56" s="981"/>
      <c r="AK56" s="981"/>
      <c r="AL56" s="981"/>
      <c r="AM56" s="981"/>
      <c r="AN56" s="981"/>
      <c r="AO56" s="981"/>
      <c r="AP56" s="981"/>
      <c r="AQ56" s="981"/>
      <c r="AR56" s="981"/>
      <c r="AS56" s="981"/>
      <c r="AT56" s="981"/>
      <c r="AU56" s="981"/>
      <c r="AV56" s="981"/>
      <c r="AW56" s="981"/>
      <c r="AX56" s="981"/>
      <c r="AY56" s="981"/>
      <c r="AZ56" s="981"/>
      <c r="BA56" s="981"/>
      <c r="BB56" s="981"/>
      <c r="BC56" s="981"/>
      <c r="BD56" s="981"/>
      <c r="BE56" s="981"/>
      <c r="BF56" s="981"/>
      <c r="BG56" s="981"/>
      <c r="BH56" s="981"/>
      <c r="BI56" s="981"/>
      <c r="BJ56" s="981"/>
      <c r="BK56" s="981"/>
      <c r="BL56" s="981"/>
      <c r="BM56" s="981"/>
      <c r="BN56" s="981"/>
      <c r="BO56" s="981"/>
      <c r="BP56" s="981"/>
      <c r="BQ56" s="981"/>
      <c r="BR56" s="981"/>
      <c r="BS56" s="981"/>
      <c r="BT56" s="981"/>
      <c r="BU56" s="981"/>
      <c r="BV56" s="981"/>
      <c r="BW56" s="981"/>
      <c r="BX56" s="981"/>
      <c r="BY56" s="981"/>
      <c r="BZ56" s="981"/>
      <c r="CA56" s="981"/>
      <c r="CB56" s="981"/>
      <c r="CC56" s="981"/>
      <c r="CD56" s="981"/>
      <c r="CE56" s="981"/>
      <c r="CF56" s="981"/>
      <c r="CG56" s="981"/>
      <c r="CH56" s="981"/>
      <c r="CI56" s="981"/>
      <c r="CJ56" s="981"/>
      <c r="CK56" s="981"/>
      <c r="CL56" s="981"/>
      <c r="CM56" s="981"/>
      <c r="CN56" s="981"/>
      <c r="CO56" s="981"/>
      <c r="CP56" s="981"/>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row>
    <row r="57" spans="1:226" ht="14.1" customHeight="1">
      <c r="A57" s="12"/>
      <c r="B57" s="12"/>
      <c r="C57" s="12"/>
      <c r="D57" s="12"/>
      <c r="E57" s="38"/>
      <c r="F57" s="38"/>
      <c r="G57" s="12"/>
      <c r="H57" s="12"/>
      <c r="I57" s="12"/>
      <c r="J57" s="12"/>
      <c r="K57" s="12"/>
      <c r="L57" s="12"/>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c r="BC57" s="981"/>
      <c r="BD57" s="981"/>
      <c r="BE57" s="981"/>
      <c r="BF57" s="981"/>
      <c r="BG57" s="981"/>
      <c r="BH57" s="981"/>
      <c r="BI57" s="981"/>
      <c r="BJ57" s="981"/>
      <c r="BK57" s="981"/>
      <c r="BL57" s="981"/>
      <c r="BM57" s="981"/>
      <c r="BN57" s="981"/>
      <c r="BO57" s="981"/>
      <c r="BP57" s="981"/>
      <c r="BQ57" s="981"/>
      <c r="BR57" s="981"/>
      <c r="BS57" s="981"/>
      <c r="BT57" s="981"/>
      <c r="BU57" s="981"/>
      <c r="BV57" s="981"/>
      <c r="BW57" s="981"/>
      <c r="BX57" s="981"/>
      <c r="BY57" s="981"/>
      <c r="BZ57" s="981"/>
      <c r="CA57" s="981"/>
      <c r="CB57" s="981"/>
      <c r="CC57" s="981"/>
      <c r="CD57" s="981"/>
      <c r="CE57" s="981"/>
      <c r="CF57" s="981"/>
      <c r="CG57" s="981"/>
      <c r="CH57" s="981"/>
      <c r="CI57" s="981"/>
      <c r="CJ57" s="981"/>
      <c r="CK57" s="981"/>
      <c r="CL57" s="981"/>
      <c r="CM57" s="981"/>
      <c r="CN57" s="981"/>
      <c r="CO57" s="981"/>
      <c r="CP57" s="981"/>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row>
    <row r="58" spans="1:226" ht="14.1" customHeight="1">
      <c r="A58" s="12"/>
      <c r="B58" s="12"/>
      <c r="C58" s="12"/>
      <c r="D58" s="12"/>
      <c r="E58" s="38"/>
      <c r="F58" s="38"/>
      <c r="G58" s="12"/>
      <c r="H58" s="12"/>
      <c r="I58" s="12"/>
      <c r="J58" s="12"/>
      <c r="K58" s="12"/>
      <c r="L58" s="12"/>
      <c r="M58" s="981"/>
      <c r="N58" s="981"/>
      <c r="O58" s="981"/>
      <c r="P58" s="981"/>
      <c r="Q58" s="981"/>
      <c r="R58" s="981"/>
      <c r="S58" s="981"/>
      <c r="T58" s="981"/>
      <c r="U58" s="981"/>
      <c r="V58" s="981"/>
      <c r="W58" s="981"/>
      <c r="X58" s="981"/>
      <c r="Y58" s="981"/>
      <c r="Z58" s="981"/>
      <c r="AA58" s="981"/>
      <c r="AB58" s="981"/>
      <c r="AC58" s="981"/>
      <c r="AD58" s="981"/>
      <c r="AE58" s="981"/>
      <c r="AF58" s="981"/>
      <c r="AG58" s="981"/>
      <c r="AH58" s="981"/>
      <c r="AI58" s="981"/>
      <c r="AJ58" s="981"/>
      <c r="AK58" s="981"/>
      <c r="AL58" s="981"/>
      <c r="AM58" s="981"/>
      <c r="AN58" s="981"/>
      <c r="AO58" s="981"/>
      <c r="AP58" s="981"/>
      <c r="AQ58" s="981"/>
      <c r="AR58" s="981"/>
      <c r="AS58" s="981"/>
      <c r="AT58" s="981"/>
      <c r="AU58" s="981"/>
      <c r="AV58" s="981"/>
      <c r="AW58" s="981"/>
      <c r="AX58" s="981"/>
      <c r="AY58" s="981"/>
      <c r="AZ58" s="981"/>
      <c r="BA58" s="981"/>
      <c r="BB58" s="981"/>
      <c r="BC58" s="981"/>
      <c r="BD58" s="981"/>
      <c r="BE58" s="981"/>
      <c r="BF58" s="981"/>
      <c r="BG58" s="981"/>
      <c r="BH58" s="981"/>
      <c r="BI58" s="981"/>
      <c r="BJ58" s="981"/>
      <c r="BK58" s="981"/>
      <c r="BL58" s="981"/>
      <c r="BM58" s="981"/>
      <c r="BN58" s="981"/>
      <c r="BO58" s="981"/>
      <c r="BP58" s="981"/>
      <c r="BQ58" s="981"/>
      <c r="BR58" s="981"/>
      <c r="BS58" s="981"/>
      <c r="BT58" s="981"/>
      <c r="BU58" s="981"/>
      <c r="BV58" s="981"/>
      <c r="BW58" s="981"/>
      <c r="BX58" s="981"/>
      <c r="BY58" s="981"/>
      <c r="BZ58" s="981"/>
      <c r="CA58" s="981"/>
      <c r="CB58" s="981"/>
      <c r="CC58" s="981"/>
      <c r="CD58" s="981"/>
      <c r="CE58" s="981"/>
      <c r="CF58" s="981"/>
      <c r="CG58" s="981"/>
      <c r="CH58" s="981"/>
      <c r="CI58" s="981"/>
      <c r="CJ58" s="981"/>
      <c r="CK58" s="981"/>
      <c r="CL58" s="981"/>
      <c r="CM58" s="981"/>
      <c r="CN58" s="981"/>
      <c r="CO58" s="981"/>
      <c r="CP58" s="981"/>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row>
    <row r="59" spans="1:226" ht="14.1" customHeight="1">
      <c r="A59" s="12"/>
      <c r="B59" s="12"/>
      <c r="C59" s="12"/>
      <c r="D59" s="12"/>
      <c r="E59" s="38"/>
      <c r="F59" s="38"/>
      <c r="G59" s="12"/>
      <c r="H59" s="12"/>
      <c r="I59" s="12"/>
      <c r="J59" s="12"/>
      <c r="K59" s="12"/>
      <c r="L59" s="12"/>
      <c r="M59" s="981"/>
      <c r="N59" s="981"/>
      <c r="O59" s="981"/>
      <c r="P59" s="981"/>
      <c r="Q59" s="981"/>
      <c r="R59" s="981"/>
      <c r="S59" s="981"/>
      <c r="T59" s="981"/>
      <c r="U59" s="981"/>
      <c r="V59" s="981"/>
      <c r="W59" s="981"/>
      <c r="X59" s="981"/>
      <c r="Y59" s="981"/>
      <c r="Z59" s="981"/>
      <c r="AA59" s="981"/>
      <c r="AB59" s="981"/>
      <c r="AC59" s="981"/>
      <c r="AD59" s="981"/>
      <c r="AE59" s="981"/>
      <c r="AF59" s="981"/>
      <c r="AG59" s="981"/>
      <c r="AH59" s="981"/>
      <c r="AI59" s="981"/>
      <c r="AJ59" s="981"/>
      <c r="AK59" s="981"/>
      <c r="AL59" s="981"/>
      <c r="AM59" s="981"/>
      <c r="AN59" s="981"/>
      <c r="AO59" s="981"/>
      <c r="AP59" s="981"/>
      <c r="AQ59" s="981"/>
      <c r="AR59" s="981"/>
      <c r="AS59" s="981"/>
      <c r="AT59" s="981"/>
      <c r="AU59" s="981"/>
      <c r="AV59" s="981"/>
      <c r="AW59" s="981"/>
      <c r="AX59" s="981"/>
      <c r="AY59" s="981"/>
      <c r="AZ59" s="981"/>
      <c r="BA59" s="981"/>
      <c r="BB59" s="981"/>
      <c r="BC59" s="981"/>
      <c r="BD59" s="981"/>
      <c r="BE59" s="981"/>
      <c r="BF59" s="981"/>
      <c r="BG59" s="981"/>
      <c r="BH59" s="981"/>
      <c r="BI59" s="981"/>
      <c r="BJ59" s="981"/>
      <c r="BK59" s="981"/>
      <c r="BL59" s="981"/>
      <c r="BM59" s="981"/>
      <c r="BN59" s="981"/>
      <c r="BO59" s="981"/>
      <c r="BP59" s="981"/>
      <c r="BQ59" s="981"/>
      <c r="BR59" s="981"/>
      <c r="BS59" s="981"/>
      <c r="BT59" s="981"/>
      <c r="BU59" s="981"/>
      <c r="BV59" s="981"/>
      <c r="BW59" s="981"/>
      <c r="BX59" s="981"/>
      <c r="BY59" s="981"/>
      <c r="BZ59" s="981"/>
      <c r="CA59" s="981"/>
      <c r="CB59" s="981"/>
      <c r="CC59" s="981"/>
      <c r="CD59" s="981"/>
      <c r="CE59" s="981"/>
      <c r="CF59" s="981"/>
      <c r="CG59" s="981"/>
      <c r="CH59" s="981"/>
      <c r="CI59" s="981"/>
      <c r="CJ59" s="981"/>
      <c r="CK59" s="981"/>
      <c r="CL59" s="981"/>
      <c r="CM59" s="981"/>
      <c r="CN59" s="981"/>
      <c r="CO59" s="981"/>
      <c r="CP59" s="981"/>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row>
    <row r="60" spans="1:226" ht="14.1" customHeight="1">
      <c r="A60" s="12"/>
      <c r="B60" s="12"/>
      <c r="C60" s="12"/>
      <c r="D60" s="12"/>
      <c r="E60" s="38"/>
      <c r="F60" s="38"/>
      <c r="G60" s="12"/>
      <c r="H60" s="12"/>
      <c r="I60" s="12"/>
      <c r="J60" s="12"/>
      <c r="K60" s="12"/>
      <c r="L60" s="12"/>
      <c r="M60" s="981"/>
      <c r="N60" s="981"/>
      <c r="O60" s="981"/>
      <c r="P60" s="981"/>
      <c r="Q60" s="981"/>
      <c r="R60" s="981"/>
      <c r="S60" s="981"/>
      <c r="T60" s="981"/>
      <c r="U60" s="981"/>
      <c r="V60" s="981"/>
      <c r="W60" s="981"/>
      <c r="X60" s="981"/>
      <c r="Y60" s="981"/>
      <c r="Z60" s="981"/>
      <c r="AA60" s="981"/>
      <c r="AB60" s="981"/>
      <c r="AC60" s="981"/>
      <c r="AD60" s="981"/>
      <c r="AE60" s="981"/>
      <c r="AF60" s="981"/>
      <c r="AG60" s="981"/>
      <c r="AH60" s="981"/>
      <c r="AI60" s="981"/>
      <c r="AJ60" s="981"/>
      <c r="AK60" s="981"/>
      <c r="AL60" s="981"/>
      <c r="AM60" s="981"/>
      <c r="AN60" s="981"/>
      <c r="AO60" s="981"/>
      <c r="AP60" s="981"/>
      <c r="AQ60" s="981"/>
      <c r="AR60" s="981"/>
      <c r="AS60" s="981"/>
      <c r="AT60" s="981"/>
      <c r="AU60" s="981"/>
      <c r="AV60" s="981"/>
      <c r="AW60" s="981"/>
      <c r="AX60" s="981"/>
      <c r="AY60" s="981"/>
      <c r="AZ60" s="981"/>
      <c r="BA60" s="981"/>
      <c r="BB60" s="981"/>
      <c r="BC60" s="981"/>
      <c r="BD60" s="981"/>
      <c r="BE60" s="981"/>
      <c r="BF60" s="981"/>
      <c r="BG60" s="981"/>
      <c r="BH60" s="981"/>
      <c r="BI60" s="981"/>
      <c r="BJ60" s="981"/>
      <c r="BK60" s="981"/>
      <c r="BL60" s="981"/>
      <c r="BM60" s="981"/>
      <c r="BN60" s="981"/>
      <c r="BO60" s="981"/>
      <c r="BP60" s="981"/>
      <c r="BQ60" s="981"/>
      <c r="BR60" s="981"/>
      <c r="BS60" s="981"/>
      <c r="BT60" s="981"/>
      <c r="BU60" s="981"/>
      <c r="BV60" s="981"/>
      <c r="BW60" s="981"/>
      <c r="BX60" s="981"/>
      <c r="BY60" s="981"/>
      <c r="BZ60" s="981"/>
      <c r="CA60" s="981"/>
      <c r="CB60" s="981"/>
      <c r="CC60" s="981"/>
      <c r="CD60" s="981"/>
      <c r="CE60" s="981"/>
      <c r="CF60" s="981"/>
      <c r="CG60" s="981"/>
      <c r="CH60" s="981"/>
      <c r="CI60" s="981"/>
      <c r="CJ60" s="981"/>
      <c r="CK60" s="981"/>
      <c r="CL60" s="981"/>
      <c r="CM60" s="981"/>
      <c r="CN60" s="981"/>
      <c r="CO60" s="981"/>
      <c r="CP60" s="981"/>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row>
    <row r="61" spans="1:226" ht="14.1" customHeight="1">
      <c r="A61" s="12"/>
      <c r="B61" s="40"/>
      <c r="C61" s="40"/>
      <c r="D61" s="40"/>
      <c r="E61" s="38"/>
      <c r="F61" s="38"/>
      <c r="G61" s="12"/>
      <c r="H61" s="12"/>
      <c r="I61" s="12"/>
      <c r="J61" s="12"/>
      <c r="K61" s="12"/>
      <c r="L61" s="12"/>
      <c r="M61" s="981"/>
      <c r="N61" s="981"/>
      <c r="O61" s="981"/>
      <c r="P61" s="981"/>
      <c r="Q61" s="981"/>
      <c r="R61" s="981"/>
      <c r="S61" s="981"/>
      <c r="T61" s="981"/>
      <c r="U61" s="981"/>
      <c r="V61" s="981"/>
      <c r="W61" s="981"/>
      <c r="X61" s="981"/>
      <c r="Y61" s="981"/>
      <c r="Z61" s="981"/>
      <c r="AA61" s="981"/>
      <c r="AB61" s="981"/>
      <c r="AC61" s="981"/>
      <c r="AD61" s="981"/>
      <c r="AE61" s="981"/>
      <c r="AF61" s="981"/>
      <c r="AG61" s="981"/>
      <c r="AH61" s="981"/>
      <c r="AI61" s="981"/>
      <c r="AJ61" s="981"/>
      <c r="AK61" s="981"/>
      <c r="AL61" s="981"/>
      <c r="AM61" s="981"/>
      <c r="AN61" s="981"/>
      <c r="AO61" s="981"/>
      <c r="AP61" s="981"/>
      <c r="AQ61" s="981"/>
      <c r="AR61" s="981"/>
      <c r="AS61" s="981"/>
      <c r="AT61" s="981"/>
      <c r="AU61" s="981"/>
      <c r="AV61" s="981"/>
      <c r="AW61" s="981"/>
      <c r="AX61" s="981"/>
      <c r="AY61" s="981"/>
      <c r="AZ61" s="981"/>
      <c r="BA61" s="981"/>
      <c r="BB61" s="981"/>
      <c r="BC61" s="981"/>
      <c r="BD61" s="981"/>
      <c r="BE61" s="981"/>
      <c r="BF61" s="981"/>
      <c r="BG61" s="981"/>
      <c r="BH61" s="981"/>
      <c r="BI61" s="981"/>
      <c r="BJ61" s="981"/>
      <c r="BK61" s="981"/>
      <c r="BL61" s="981"/>
      <c r="BM61" s="981"/>
      <c r="BN61" s="981"/>
      <c r="BO61" s="981"/>
      <c r="BP61" s="981"/>
      <c r="BQ61" s="981"/>
      <c r="BR61" s="981"/>
      <c r="BS61" s="981"/>
      <c r="BT61" s="981"/>
      <c r="BU61" s="981"/>
      <c r="BV61" s="981"/>
      <c r="BW61" s="981"/>
      <c r="BX61" s="981"/>
      <c r="BY61" s="981"/>
      <c r="BZ61" s="981"/>
      <c r="CA61" s="981"/>
      <c r="CB61" s="981"/>
      <c r="CC61" s="981"/>
      <c r="CD61" s="981"/>
      <c r="CE61" s="981"/>
      <c r="CF61" s="981"/>
      <c r="CG61" s="981"/>
      <c r="CH61" s="981"/>
      <c r="CI61" s="981"/>
      <c r="CJ61" s="981"/>
      <c r="CK61" s="981"/>
      <c r="CL61" s="981"/>
      <c r="CM61" s="981"/>
      <c r="CN61" s="981"/>
      <c r="CO61" s="981"/>
      <c r="CP61" s="981"/>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row>
    <row r="62" spans="1:226" ht="14.1" customHeight="1">
      <c r="A62" s="12"/>
      <c r="B62" s="12"/>
      <c r="C62" s="12"/>
      <c r="D62" s="12"/>
      <c r="E62" s="38"/>
      <c r="F62" s="38"/>
      <c r="G62" s="12"/>
      <c r="H62" s="12"/>
      <c r="I62" s="12"/>
      <c r="J62" s="12"/>
      <c r="K62" s="12"/>
      <c r="L62" s="12"/>
      <c r="M62" s="981"/>
      <c r="N62" s="981"/>
      <c r="O62" s="981"/>
      <c r="P62" s="981"/>
      <c r="Q62" s="981"/>
      <c r="R62" s="981"/>
      <c r="S62" s="981"/>
      <c r="T62" s="981"/>
      <c r="U62" s="981"/>
      <c r="V62" s="981"/>
      <c r="W62" s="981"/>
      <c r="X62" s="981"/>
      <c r="Y62" s="981"/>
      <c r="Z62" s="981"/>
      <c r="AA62" s="981"/>
      <c r="AB62" s="981"/>
      <c r="AC62" s="981"/>
      <c r="AD62" s="981"/>
      <c r="AE62" s="981"/>
      <c r="AF62" s="981"/>
      <c r="AG62" s="981"/>
      <c r="AH62" s="981"/>
      <c r="AI62" s="981"/>
      <c r="AJ62" s="981"/>
      <c r="AK62" s="981"/>
      <c r="AL62" s="981"/>
      <c r="AM62" s="981"/>
      <c r="AN62" s="981"/>
      <c r="AO62" s="981"/>
      <c r="AP62" s="981"/>
      <c r="AQ62" s="981"/>
      <c r="AR62" s="981"/>
      <c r="AS62" s="981"/>
      <c r="AT62" s="981"/>
      <c r="AU62" s="981"/>
      <c r="AV62" s="981"/>
      <c r="AW62" s="981"/>
      <c r="AX62" s="981"/>
      <c r="AY62" s="981"/>
      <c r="AZ62" s="981"/>
      <c r="BA62" s="981"/>
      <c r="BB62" s="981"/>
      <c r="BC62" s="981"/>
      <c r="BD62" s="981"/>
      <c r="BE62" s="981"/>
      <c r="BF62" s="981"/>
      <c r="BG62" s="981"/>
      <c r="BH62" s="981"/>
      <c r="BI62" s="981"/>
      <c r="BJ62" s="981"/>
      <c r="BK62" s="981"/>
      <c r="BL62" s="981"/>
      <c r="BM62" s="981"/>
      <c r="BN62" s="981"/>
      <c r="BO62" s="981"/>
      <c r="BP62" s="981"/>
      <c r="BQ62" s="981"/>
      <c r="BR62" s="981"/>
      <c r="BS62" s="981"/>
      <c r="BT62" s="981"/>
      <c r="BU62" s="981"/>
      <c r="BV62" s="981"/>
      <c r="BW62" s="981"/>
      <c r="BX62" s="981"/>
      <c r="BY62" s="981"/>
      <c r="BZ62" s="981"/>
      <c r="CA62" s="981"/>
      <c r="CB62" s="981"/>
      <c r="CC62" s="981"/>
      <c r="CD62" s="981"/>
      <c r="CE62" s="981"/>
      <c r="CF62" s="981"/>
      <c r="CG62" s="981"/>
      <c r="CH62" s="981"/>
      <c r="CI62" s="981"/>
      <c r="CJ62" s="981"/>
      <c r="CK62" s="981"/>
      <c r="CL62" s="981"/>
      <c r="CM62" s="981"/>
      <c r="CN62" s="981"/>
      <c r="CO62" s="981"/>
      <c r="CP62" s="981"/>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row>
    <row r="63" spans="1:226" ht="14.1" customHeight="1">
      <c r="A63" s="12"/>
      <c r="B63" s="12"/>
      <c r="C63" s="12"/>
      <c r="D63" s="12"/>
      <c r="E63" s="38"/>
      <c r="F63" s="38"/>
      <c r="G63" s="12"/>
      <c r="H63" s="12"/>
      <c r="I63" s="12"/>
      <c r="J63" s="12"/>
      <c r="K63" s="12"/>
      <c r="L63" s="12"/>
      <c r="M63" s="981"/>
      <c r="N63" s="981"/>
      <c r="O63" s="992"/>
      <c r="P63" s="993"/>
      <c r="Q63" s="981"/>
      <c r="R63" s="981"/>
      <c r="S63" s="981"/>
      <c r="T63" s="981"/>
      <c r="U63" s="981"/>
      <c r="V63" s="981"/>
      <c r="W63" s="981"/>
      <c r="X63" s="981"/>
      <c r="Y63" s="981"/>
      <c r="Z63" s="981"/>
      <c r="AA63" s="981"/>
      <c r="AB63" s="981"/>
      <c r="AC63" s="981"/>
      <c r="AD63" s="981"/>
      <c r="AE63" s="981"/>
      <c r="AF63" s="981"/>
      <c r="AG63" s="981"/>
      <c r="AH63" s="981"/>
      <c r="AI63" s="981"/>
      <c r="AJ63" s="981"/>
      <c r="AK63" s="981"/>
      <c r="AL63" s="981"/>
      <c r="AM63" s="981"/>
      <c r="AN63" s="981"/>
      <c r="AO63" s="981"/>
      <c r="AP63" s="981"/>
      <c r="AQ63" s="981"/>
      <c r="AR63" s="981"/>
      <c r="AS63" s="981"/>
      <c r="AT63" s="981"/>
      <c r="AU63" s="981"/>
      <c r="AV63" s="981"/>
      <c r="AW63" s="981"/>
      <c r="AX63" s="981"/>
      <c r="AY63" s="981"/>
      <c r="AZ63" s="981"/>
      <c r="BA63" s="981"/>
      <c r="BB63" s="981"/>
      <c r="BC63" s="981"/>
      <c r="BD63" s="981"/>
      <c r="BE63" s="981"/>
      <c r="BF63" s="981"/>
      <c r="BG63" s="981"/>
      <c r="BH63" s="981"/>
      <c r="BI63" s="981"/>
      <c r="BJ63" s="981"/>
      <c r="BK63" s="981"/>
      <c r="BL63" s="981"/>
      <c r="BM63" s="981"/>
      <c r="BN63" s="981"/>
      <c r="BO63" s="981"/>
      <c r="BP63" s="981"/>
      <c r="BQ63" s="981"/>
      <c r="BR63" s="981"/>
      <c r="BS63" s="981"/>
      <c r="BT63" s="981"/>
      <c r="BU63" s="981"/>
      <c r="BV63" s="981"/>
      <c r="BW63" s="981"/>
      <c r="BX63" s="981"/>
      <c r="BY63" s="981"/>
      <c r="BZ63" s="981"/>
      <c r="CA63" s="981"/>
      <c r="CB63" s="981"/>
      <c r="CC63" s="981"/>
      <c r="CD63" s="981"/>
      <c r="CE63" s="981"/>
      <c r="CF63" s="981"/>
      <c r="CG63" s="981"/>
      <c r="CH63" s="981"/>
      <c r="CI63" s="981"/>
      <c r="CJ63" s="981"/>
      <c r="CK63" s="981"/>
      <c r="CL63" s="981"/>
      <c r="CM63" s="981"/>
      <c r="CN63" s="981"/>
      <c r="CO63" s="981"/>
      <c r="CP63" s="981"/>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row>
    <row r="64" spans="1:226" ht="14.1" customHeight="1">
      <c r="A64" s="41"/>
      <c r="B64" s="12"/>
      <c r="C64" s="12"/>
      <c r="D64" s="12"/>
      <c r="E64" s="38"/>
      <c r="F64" s="38"/>
      <c r="G64" s="12"/>
      <c r="H64" s="12"/>
      <c r="I64" s="12"/>
      <c r="J64" s="12"/>
      <c r="K64" s="12"/>
      <c r="L64" s="12"/>
      <c r="M64" s="981"/>
      <c r="N64" s="994"/>
      <c r="O64" s="995"/>
      <c r="P64" s="995"/>
      <c r="Q64" s="981"/>
      <c r="R64" s="981"/>
      <c r="S64" s="981"/>
      <c r="T64" s="981"/>
      <c r="U64" s="981"/>
      <c r="V64" s="981"/>
      <c r="W64" s="981"/>
      <c r="X64" s="981"/>
      <c r="Y64" s="981"/>
      <c r="Z64" s="981"/>
      <c r="AA64" s="981"/>
      <c r="AB64" s="981"/>
      <c r="AC64" s="981"/>
      <c r="AD64" s="981"/>
      <c r="AE64" s="981"/>
      <c r="AF64" s="981"/>
      <c r="AG64" s="981"/>
      <c r="AH64" s="981"/>
      <c r="AI64" s="981"/>
      <c r="AJ64" s="981"/>
      <c r="AK64" s="981"/>
      <c r="AL64" s="981"/>
      <c r="AM64" s="981"/>
      <c r="AN64" s="981"/>
      <c r="AO64" s="981"/>
      <c r="AP64" s="981"/>
      <c r="AQ64" s="981"/>
      <c r="AR64" s="981"/>
      <c r="AS64" s="981"/>
      <c r="AT64" s="981"/>
      <c r="AU64" s="981"/>
      <c r="AV64" s="981"/>
      <c r="AW64" s="981"/>
      <c r="AX64" s="981"/>
      <c r="AY64" s="981"/>
      <c r="AZ64" s="981"/>
      <c r="BA64" s="981"/>
      <c r="BB64" s="981"/>
      <c r="BC64" s="981"/>
      <c r="BD64" s="981"/>
      <c r="BE64" s="981"/>
      <c r="BF64" s="981"/>
      <c r="BG64" s="981"/>
      <c r="BH64" s="981"/>
      <c r="BI64" s="981"/>
      <c r="BJ64" s="981"/>
      <c r="BK64" s="981"/>
      <c r="BL64" s="981"/>
      <c r="BM64" s="981"/>
      <c r="BN64" s="981"/>
      <c r="BO64" s="981"/>
      <c r="BP64" s="981"/>
      <c r="BQ64" s="981"/>
      <c r="BR64" s="981"/>
      <c r="BS64" s="981"/>
      <c r="BT64" s="981"/>
      <c r="BU64" s="981"/>
      <c r="BV64" s="981"/>
      <c r="BW64" s="981"/>
      <c r="BX64" s="981"/>
      <c r="BY64" s="981"/>
      <c r="BZ64" s="981"/>
      <c r="CA64" s="981"/>
      <c r="CB64" s="981"/>
      <c r="CC64" s="981"/>
      <c r="CD64" s="981"/>
      <c r="CE64" s="981"/>
      <c r="CF64" s="981"/>
      <c r="CG64" s="981"/>
      <c r="CH64" s="981"/>
      <c r="CI64" s="981"/>
      <c r="CJ64" s="981"/>
      <c r="CK64" s="981"/>
      <c r="CL64" s="981"/>
      <c r="CM64" s="981"/>
      <c r="CN64" s="981"/>
      <c r="CO64" s="981"/>
      <c r="CP64" s="981"/>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row>
    <row r="65" spans="1:226" ht="14.1" customHeight="1">
      <c r="A65" s="12"/>
      <c r="B65" s="12"/>
      <c r="C65" s="12"/>
      <c r="D65" s="12"/>
      <c r="E65" s="38"/>
      <c r="F65" s="38"/>
      <c r="G65" s="12"/>
      <c r="H65" s="12"/>
      <c r="I65" s="12"/>
      <c r="J65" s="12"/>
      <c r="K65" s="12"/>
      <c r="L65" s="12"/>
      <c r="M65" s="981"/>
      <c r="N65" s="981"/>
      <c r="O65" s="981"/>
      <c r="P65" s="981"/>
      <c r="Q65" s="981"/>
      <c r="R65" s="981"/>
      <c r="S65" s="981"/>
      <c r="T65" s="981"/>
      <c r="U65" s="981"/>
      <c r="V65" s="981"/>
      <c r="W65" s="981"/>
      <c r="X65" s="981"/>
      <c r="Y65" s="981"/>
      <c r="Z65" s="981"/>
      <c r="AA65" s="981"/>
      <c r="AB65" s="981"/>
      <c r="AC65" s="981"/>
      <c r="AD65" s="981"/>
      <c r="AE65" s="981"/>
      <c r="AF65" s="981"/>
      <c r="AG65" s="981"/>
      <c r="AH65" s="981"/>
      <c r="AI65" s="981"/>
      <c r="AJ65" s="981"/>
      <c r="AK65" s="981"/>
      <c r="AL65" s="981"/>
      <c r="AM65" s="981"/>
      <c r="AN65" s="981"/>
      <c r="AO65" s="981"/>
      <c r="AP65" s="981"/>
      <c r="AQ65" s="981"/>
      <c r="AR65" s="981"/>
      <c r="AS65" s="981"/>
      <c r="AT65" s="981"/>
      <c r="AU65" s="981"/>
      <c r="AV65" s="981"/>
      <c r="AW65" s="981"/>
      <c r="AX65" s="981"/>
      <c r="AY65" s="981"/>
      <c r="AZ65" s="981"/>
      <c r="BA65" s="981"/>
      <c r="BB65" s="981"/>
      <c r="BC65" s="981"/>
      <c r="BD65" s="981"/>
      <c r="BE65" s="981"/>
      <c r="BF65" s="981"/>
      <c r="BG65" s="981"/>
      <c r="BH65" s="981"/>
      <c r="BI65" s="981"/>
      <c r="BJ65" s="981"/>
      <c r="BK65" s="981"/>
      <c r="BL65" s="981"/>
      <c r="BM65" s="981"/>
      <c r="BN65" s="981"/>
      <c r="BO65" s="981"/>
      <c r="BP65" s="981"/>
      <c r="BQ65" s="981"/>
      <c r="BR65" s="981"/>
      <c r="BS65" s="981"/>
      <c r="BT65" s="981"/>
      <c r="BU65" s="981"/>
      <c r="BV65" s="981"/>
      <c r="BW65" s="981"/>
      <c r="BX65" s="981"/>
      <c r="BY65" s="981"/>
      <c r="BZ65" s="981"/>
      <c r="CA65" s="981"/>
      <c r="CB65" s="981"/>
      <c r="CC65" s="981"/>
      <c r="CD65" s="981"/>
      <c r="CE65" s="981"/>
      <c r="CF65" s="981"/>
      <c r="CG65" s="981"/>
      <c r="CH65" s="981"/>
      <c r="CI65" s="981"/>
      <c r="CJ65" s="981"/>
      <c r="CK65" s="981"/>
      <c r="CL65" s="981"/>
      <c r="CM65" s="981"/>
      <c r="CN65" s="981"/>
      <c r="CO65" s="981"/>
      <c r="CP65" s="981"/>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row>
    <row r="66" spans="1:226" ht="14.1" customHeight="1">
      <c r="A66" s="12"/>
      <c r="B66" s="12"/>
      <c r="C66" s="12"/>
      <c r="D66" s="12"/>
      <c r="E66" s="38"/>
      <c r="F66" s="38"/>
      <c r="G66" s="12"/>
      <c r="H66" s="12"/>
      <c r="I66" s="12"/>
      <c r="J66" s="12"/>
      <c r="K66" s="12"/>
      <c r="L66" s="12"/>
      <c r="M66" s="981"/>
      <c r="N66" s="981"/>
      <c r="O66" s="981"/>
      <c r="P66" s="981"/>
      <c r="Q66" s="981"/>
      <c r="R66" s="981"/>
      <c r="S66" s="981"/>
      <c r="T66" s="981"/>
      <c r="U66" s="981"/>
      <c r="V66" s="981"/>
      <c r="W66" s="981"/>
      <c r="X66" s="981"/>
      <c r="Y66" s="981"/>
      <c r="Z66" s="981"/>
      <c r="AA66" s="981"/>
      <c r="AB66" s="981"/>
      <c r="AC66" s="981"/>
      <c r="AD66" s="981"/>
      <c r="AE66" s="981"/>
      <c r="AF66" s="981"/>
      <c r="AG66" s="981"/>
      <c r="AH66" s="981"/>
      <c r="AI66" s="981"/>
      <c r="AJ66" s="981"/>
      <c r="AK66" s="981"/>
      <c r="AL66" s="981"/>
      <c r="AM66" s="981"/>
      <c r="AN66" s="981"/>
      <c r="AO66" s="981"/>
      <c r="AP66" s="981"/>
      <c r="AQ66" s="981"/>
      <c r="AR66" s="981"/>
      <c r="AS66" s="981"/>
      <c r="AT66" s="981"/>
      <c r="AU66" s="981"/>
      <c r="AV66" s="981"/>
      <c r="AW66" s="981"/>
      <c r="AX66" s="981"/>
      <c r="AY66" s="981"/>
      <c r="AZ66" s="981"/>
      <c r="BA66" s="981"/>
      <c r="BB66" s="981"/>
      <c r="BC66" s="981"/>
      <c r="BD66" s="981"/>
      <c r="BE66" s="981"/>
      <c r="BF66" s="981"/>
      <c r="BG66" s="981"/>
      <c r="BH66" s="981"/>
      <c r="BI66" s="981"/>
      <c r="BJ66" s="981"/>
      <c r="BK66" s="981"/>
      <c r="BL66" s="981"/>
      <c r="BM66" s="981"/>
      <c r="BN66" s="981"/>
      <c r="BO66" s="981"/>
      <c r="BP66" s="981"/>
      <c r="BQ66" s="981"/>
      <c r="BR66" s="981"/>
      <c r="BS66" s="981"/>
      <c r="BT66" s="981"/>
      <c r="BU66" s="981"/>
      <c r="BV66" s="981"/>
      <c r="BW66" s="981"/>
      <c r="BX66" s="981"/>
      <c r="BY66" s="981"/>
      <c r="BZ66" s="981"/>
      <c r="CA66" s="981"/>
      <c r="CB66" s="981"/>
      <c r="CC66" s="981"/>
      <c r="CD66" s="981"/>
      <c r="CE66" s="981"/>
      <c r="CF66" s="981"/>
      <c r="CG66" s="981"/>
      <c r="CH66" s="981"/>
      <c r="CI66" s="981"/>
      <c r="CJ66" s="981"/>
      <c r="CK66" s="981"/>
      <c r="CL66" s="981"/>
      <c r="CM66" s="981"/>
      <c r="CN66" s="981"/>
      <c r="CO66" s="981"/>
      <c r="CP66" s="981"/>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row>
    <row r="67" spans="1:226" ht="14.1" customHeight="1">
      <c r="A67" s="12"/>
      <c r="B67" s="12"/>
      <c r="C67" s="12"/>
      <c r="D67" s="12"/>
      <c r="E67" s="38"/>
      <c r="F67" s="38"/>
      <c r="G67" s="12"/>
      <c r="H67" s="12"/>
      <c r="I67" s="12"/>
      <c r="J67" s="12"/>
      <c r="K67" s="12"/>
      <c r="L67" s="12"/>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1"/>
      <c r="AK67" s="981"/>
      <c r="AL67" s="981"/>
      <c r="AM67" s="981"/>
      <c r="AN67" s="981"/>
      <c r="AO67" s="981"/>
      <c r="AP67" s="981"/>
      <c r="AQ67" s="981"/>
      <c r="AR67" s="981"/>
      <c r="AS67" s="981"/>
      <c r="AT67" s="981"/>
      <c r="AU67" s="981"/>
      <c r="AV67" s="981"/>
      <c r="AW67" s="981"/>
      <c r="AX67" s="981"/>
      <c r="AY67" s="981"/>
      <c r="AZ67" s="981"/>
      <c r="BA67" s="981"/>
      <c r="BB67" s="981"/>
      <c r="BC67" s="981"/>
      <c r="BD67" s="981"/>
      <c r="BE67" s="981"/>
      <c r="BF67" s="981"/>
      <c r="BG67" s="981"/>
      <c r="BH67" s="981"/>
      <c r="BI67" s="981"/>
      <c r="BJ67" s="981"/>
      <c r="BK67" s="981"/>
      <c r="BL67" s="981"/>
      <c r="BM67" s="981"/>
      <c r="BN67" s="981"/>
      <c r="BO67" s="981"/>
      <c r="BP67" s="981"/>
      <c r="BQ67" s="981"/>
      <c r="BR67" s="981"/>
      <c r="BS67" s="981"/>
      <c r="BT67" s="981"/>
      <c r="BU67" s="981"/>
      <c r="BV67" s="981"/>
      <c r="BW67" s="981"/>
      <c r="BX67" s="981"/>
      <c r="BY67" s="981"/>
      <c r="BZ67" s="981"/>
      <c r="CA67" s="981"/>
      <c r="CB67" s="981"/>
      <c r="CC67" s="981"/>
      <c r="CD67" s="981"/>
      <c r="CE67" s="981"/>
      <c r="CF67" s="981"/>
      <c r="CG67" s="981"/>
      <c r="CH67" s="981"/>
      <c r="CI67" s="981"/>
      <c r="CJ67" s="981"/>
      <c r="CK67" s="981"/>
      <c r="CL67" s="981"/>
      <c r="CM67" s="981"/>
      <c r="CN67" s="981"/>
      <c r="CO67" s="981"/>
      <c r="CP67" s="981"/>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row>
    <row r="68" spans="1:226" ht="14.1" customHeight="1">
      <c r="A68" s="12"/>
      <c r="B68" s="12"/>
      <c r="C68" s="12"/>
      <c r="D68" s="12"/>
      <c r="E68" s="38"/>
      <c r="F68" s="38"/>
      <c r="G68" s="12"/>
      <c r="H68" s="12"/>
      <c r="I68" s="12"/>
      <c r="J68" s="12"/>
      <c r="K68" s="12"/>
      <c r="L68" s="12"/>
      <c r="M68" s="981"/>
      <c r="N68" s="981"/>
      <c r="O68" s="981"/>
      <c r="P68" s="981"/>
      <c r="Q68" s="981"/>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1"/>
      <c r="BA68" s="981"/>
      <c r="BB68" s="981"/>
      <c r="BC68" s="981"/>
      <c r="BD68" s="981"/>
      <c r="BE68" s="981"/>
      <c r="BF68" s="981"/>
      <c r="BG68" s="981"/>
      <c r="BH68" s="981"/>
      <c r="BI68" s="981"/>
      <c r="BJ68" s="981"/>
      <c r="BK68" s="981"/>
      <c r="BL68" s="981"/>
      <c r="BM68" s="981"/>
      <c r="BN68" s="981"/>
      <c r="BO68" s="981"/>
      <c r="BP68" s="981"/>
      <c r="BQ68" s="981"/>
      <c r="BR68" s="981"/>
      <c r="BS68" s="981"/>
      <c r="BT68" s="981"/>
      <c r="BU68" s="981"/>
      <c r="BV68" s="981"/>
      <c r="BW68" s="981"/>
      <c r="BX68" s="981"/>
      <c r="BY68" s="981"/>
      <c r="BZ68" s="981"/>
      <c r="CA68" s="981"/>
      <c r="CB68" s="981"/>
      <c r="CC68" s="981"/>
      <c r="CD68" s="981"/>
      <c r="CE68" s="981"/>
      <c r="CF68" s="981"/>
      <c r="CG68" s="981"/>
      <c r="CH68" s="981"/>
      <c r="CI68" s="981"/>
      <c r="CJ68" s="981"/>
      <c r="CK68" s="981"/>
      <c r="CL68" s="981"/>
      <c r="CM68" s="981"/>
      <c r="CN68" s="981"/>
      <c r="CO68" s="981"/>
      <c r="CP68" s="981"/>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row>
    <row r="69" spans="1:226" ht="14.1" customHeight="1">
      <c r="A69" s="12"/>
      <c r="B69" s="12"/>
      <c r="C69" s="12"/>
      <c r="D69" s="12"/>
      <c r="E69" s="38"/>
      <c r="F69" s="38"/>
      <c r="G69" s="12"/>
      <c r="H69" s="12"/>
      <c r="I69" s="12"/>
      <c r="J69" s="12"/>
      <c r="K69" s="12"/>
      <c r="L69" s="12"/>
      <c r="M69" s="981"/>
      <c r="N69" s="981"/>
      <c r="O69" s="981"/>
      <c r="P69" s="981"/>
      <c r="Q69" s="981"/>
      <c r="R69" s="981"/>
      <c r="S69" s="981"/>
      <c r="T69" s="981"/>
      <c r="U69" s="981"/>
      <c r="V69" s="981"/>
      <c r="W69" s="981"/>
      <c r="X69" s="981"/>
      <c r="Y69" s="981"/>
      <c r="Z69" s="981"/>
      <c r="AA69" s="981"/>
      <c r="AB69" s="981"/>
      <c r="AC69" s="981"/>
      <c r="AD69" s="981"/>
      <c r="AE69" s="981"/>
      <c r="AF69" s="981"/>
      <c r="AG69" s="981"/>
      <c r="AH69" s="981"/>
      <c r="AI69" s="981"/>
      <c r="AJ69" s="981"/>
      <c r="AK69" s="981"/>
      <c r="AL69" s="981"/>
      <c r="AM69" s="981"/>
      <c r="AN69" s="981"/>
      <c r="AO69" s="981"/>
      <c r="AP69" s="981"/>
      <c r="AQ69" s="981"/>
      <c r="AR69" s="981"/>
      <c r="AS69" s="981"/>
      <c r="AT69" s="981"/>
      <c r="AU69" s="981"/>
      <c r="AV69" s="981"/>
      <c r="AW69" s="981"/>
      <c r="AX69" s="981"/>
      <c r="AY69" s="981"/>
      <c r="AZ69" s="981"/>
      <c r="BA69" s="981"/>
      <c r="BB69" s="981"/>
      <c r="BC69" s="981"/>
      <c r="BD69" s="981"/>
      <c r="BE69" s="981"/>
      <c r="BF69" s="981"/>
      <c r="BG69" s="981"/>
      <c r="BH69" s="981"/>
      <c r="BI69" s="981"/>
      <c r="BJ69" s="981"/>
      <c r="BK69" s="981"/>
      <c r="BL69" s="981"/>
      <c r="BM69" s="981"/>
      <c r="BN69" s="981"/>
      <c r="BO69" s="981"/>
      <c r="BP69" s="981"/>
      <c r="BQ69" s="981"/>
      <c r="BR69" s="981"/>
      <c r="BS69" s="981"/>
      <c r="BT69" s="981"/>
      <c r="BU69" s="981"/>
      <c r="BV69" s="981"/>
      <c r="BW69" s="981"/>
      <c r="BX69" s="981"/>
      <c r="BY69" s="981"/>
      <c r="BZ69" s="981"/>
      <c r="CA69" s="981"/>
      <c r="CB69" s="981"/>
      <c r="CC69" s="981"/>
      <c r="CD69" s="981"/>
      <c r="CE69" s="981"/>
      <c r="CF69" s="981"/>
      <c r="CG69" s="981"/>
      <c r="CH69" s="981"/>
      <c r="CI69" s="981"/>
      <c r="CJ69" s="981"/>
      <c r="CK69" s="981"/>
      <c r="CL69" s="981"/>
      <c r="CM69" s="981"/>
      <c r="CN69" s="981"/>
      <c r="CO69" s="981"/>
      <c r="CP69" s="981"/>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row>
    <row r="70" spans="1:226" ht="14.1" customHeight="1">
      <c r="A70" s="12"/>
      <c r="B70" s="12"/>
      <c r="C70" s="12"/>
      <c r="D70" s="12"/>
      <c r="E70" s="38"/>
      <c r="F70" s="38"/>
      <c r="G70" s="12"/>
      <c r="H70" s="12"/>
      <c r="I70" s="12"/>
      <c r="J70" s="12"/>
      <c r="K70" s="12"/>
      <c r="L70" s="12"/>
      <c r="M70" s="981"/>
      <c r="N70" s="981"/>
      <c r="O70" s="981"/>
      <c r="P70" s="981"/>
      <c r="Q70" s="981"/>
      <c r="R70" s="981"/>
      <c r="S70" s="981"/>
      <c r="T70" s="981"/>
      <c r="U70" s="981"/>
      <c r="V70" s="981"/>
      <c r="W70" s="981"/>
      <c r="X70" s="981"/>
      <c r="Y70" s="981"/>
      <c r="Z70" s="981"/>
      <c r="AA70" s="981"/>
      <c r="AB70" s="981"/>
      <c r="AC70" s="981"/>
      <c r="AD70" s="981"/>
      <c r="AE70" s="981"/>
      <c r="AF70" s="981"/>
      <c r="AG70" s="981"/>
      <c r="AH70" s="981"/>
      <c r="AI70" s="981"/>
      <c r="AJ70" s="981"/>
      <c r="AK70" s="981"/>
      <c r="AL70" s="981"/>
      <c r="AM70" s="981"/>
      <c r="AN70" s="981"/>
      <c r="AO70" s="981"/>
      <c r="AP70" s="981"/>
      <c r="AQ70" s="981"/>
      <c r="AR70" s="981"/>
      <c r="AS70" s="981"/>
      <c r="AT70" s="981"/>
      <c r="AU70" s="981"/>
      <c r="AV70" s="981"/>
      <c r="AW70" s="981"/>
      <c r="AX70" s="981"/>
      <c r="AY70" s="981"/>
      <c r="AZ70" s="981"/>
      <c r="BA70" s="981"/>
      <c r="BB70" s="981"/>
      <c r="BC70" s="981"/>
      <c r="BD70" s="981"/>
      <c r="BE70" s="981"/>
      <c r="BF70" s="981"/>
      <c r="BG70" s="981"/>
      <c r="BH70" s="981"/>
      <c r="BI70" s="981"/>
      <c r="BJ70" s="981"/>
      <c r="BK70" s="981"/>
      <c r="BL70" s="981"/>
      <c r="BM70" s="981"/>
      <c r="BN70" s="981"/>
      <c r="BO70" s="981"/>
      <c r="BP70" s="981"/>
      <c r="BQ70" s="981"/>
      <c r="BR70" s="981"/>
      <c r="BS70" s="981"/>
      <c r="BT70" s="981"/>
      <c r="BU70" s="981"/>
      <c r="BV70" s="981"/>
      <c r="BW70" s="981"/>
      <c r="BX70" s="981"/>
      <c r="BY70" s="981"/>
      <c r="BZ70" s="981"/>
      <c r="CA70" s="981"/>
      <c r="CB70" s="981"/>
      <c r="CC70" s="981"/>
      <c r="CD70" s="981"/>
      <c r="CE70" s="981"/>
      <c r="CF70" s="981"/>
      <c r="CG70" s="981"/>
      <c r="CH70" s="981"/>
      <c r="CI70" s="981"/>
      <c r="CJ70" s="981"/>
      <c r="CK70" s="981"/>
      <c r="CL70" s="981"/>
      <c r="CM70" s="981"/>
      <c r="CN70" s="981"/>
      <c r="CO70" s="981"/>
      <c r="CP70" s="981"/>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row>
    <row r="71" spans="1:226" ht="14.1" customHeight="1">
      <c r="A71" s="12"/>
      <c r="B71" s="12"/>
      <c r="C71" s="12"/>
      <c r="D71" s="12"/>
      <c r="E71" s="38"/>
      <c r="F71" s="38"/>
      <c r="G71" s="12"/>
      <c r="H71" s="12"/>
      <c r="I71" s="12"/>
      <c r="J71" s="12"/>
      <c r="K71" s="12"/>
      <c r="L71" s="12"/>
      <c r="M71" s="981"/>
      <c r="N71" s="981"/>
      <c r="O71" s="981"/>
      <c r="P71" s="981"/>
      <c r="Q71" s="981"/>
      <c r="R71" s="981"/>
      <c r="S71" s="981"/>
      <c r="T71" s="981"/>
      <c r="U71" s="981"/>
      <c r="V71" s="981"/>
      <c r="W71" s="981"/>
      <c r="X71" s="981"/>
      <c r="Y71" s="981"/>
      <c r="Z71" s="981"/>
      <c r="AA71" s="981"/>
      <c r="AB71" s="981"/>
      <c r="AC71" s="981"/>
      <c r="AD71" s="981"/>
      <c r="AE71" s="981"/>
      <c r="AF71" s="981"/>
      <c r="AG71" s="981"/>
      <c r="AH71" s="981"/>
      <c r="AI71" s="981"/>
      <c r="AJ71" s="981"/>
      <c r="AK71" s="981"/>
      <c r="AL71" s="981"/>
      <c r="AM71" s="981"/>
      <c r="AN71" s="981"/>
      <c r="AO71" s="981"/>
      <c r="AP71" s="981"/>
      <c r="AQ71" s="981"/>
      <c r="AR71" s="981"/>
      <c r="AS71" s="981"/>
      <c r="AT71" s="981"/>
      <c r="AU71" s="981"/>
      <c r="AV71" s="981"/>
      <c r="AW71" s="981"/>
      <c r="AX71" s="981"/>
      <c r="AY71" s="981"/>
      <c r="AZ71" s="981"/>
      <c r="BA71" s="981"/>
      <c r="BB71" s="981"/>
      <c r="BC71" s="981"/>
      <c r="BD71" s="981"/>
      <c r="BE71" s="981"/>
      <c r="BF71" s="981"/>
      <c r="BG71" s="981"/>
      <c r="BH71" s="981"/>
      <c r="BI71" s="981"/>
      <c r="BJ71" s="981"/>
      <c r="BK71" s="981"/>
      <c r="BL71" s="981"/>
      <c r="BM71" s="981"/>
      <c r="BN71" s="981"/>
      <c r="BO71" s="981"/>
      <c r="BP71" s="981"/>
      <c r="BQ71" s="981"/>
      <c r="BR71" s="981"/>
      <c r="BS71" s="981"/>
      <c r="BT71" s="981"/>
      <c r="BU71" s="981"/>
      <c r="BV71" s="981"/>
      <c r="BW71" s="981"/>
      <c r="BX71" s="981"/>
      <c r="BY71" s="981"/>
      <c r="BZ71" s="981"/>
      <c r="CA71" s="981"/>
      <c r="CB71" s="981"/>
      <c r="CC71" s="981"/>
      <c r="CD71" s="981"/>
      <c r="CE71" s="981"/>
      <c r="CF71" s="981"/>
      <c r="CG71" s="981"/>
      <c r="CH71" s="981"/>
      <c r="CI71" s="981"/>
      <c r="CJ71" s="981"/>
      <c r="CK71" s="981"/>
      <c r="CL71" s="981"/>
      <c r="CM71" s="981"/>
      <c r="CN71" s="981"/>
      <c r="CO71" s="981"/>
      <c r="CP71" s="981"/>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row>
    <row r="72" spans="1:226" ht="14.1" customHeight="1">
      <c r="A72" s="12"/>
      <c r="B72" s="12"/>
      <c r="C72" s="12"/>
      <c r="D72" s="12"/>
      <c r="E72" s="38"/>
      <c r="F72" s="38"/>
      <c r="G72" s="12"/>
      <c r="H72" s="12"/>
      <c r="I72" s="12"/>
      <c r="J72" s="12"/>
      <c r="K72" s="12"/>
      <c r="L72" s="12"/>
      <c r="M72" s="981"/>
      <c r="N72" s="981"/>
      <c r="O72" s="981"/>
      <c r="P72" s="981"/>
      <c r="Q72" s="981"/>
      <c r="R72" s="981"/>
      <c r="S72" s="981"/>
      <c r="T72" s="981"/>
      <c r="U72" s="981"/>
      <c r="V72" s="981"/>
      <c r="W72" s="981"/>
      <c r="X72" s="981"/>
      <c r="Y72" s="981"/>
      <c r="Z72" s="981"/>
      <c r="AA72" s="981"/>
      <c r="AB72" s="981"/>
      <c r="AC72" s="981"/>
      <c r="AD72" s="981"/>
      <c r="AE72" s="981"/>
      <c r="AF72" s="981"/>
      <c r="AG72" s="981"/>
      <c r="AH72" s="981"/>
      <c r="AI72" s="981"/>
      <c r="AJ72" s="981"/>
      <c r="AK72" s="981"/>
      <c r="AL72" s="981"/>
      <c r="AM72" s="981"/>
      <c r="AN72" s="981"/>
      <c r="AO72" s="981"/>
      <c r="AP72" s="981"/>
      <c r="AQ72" s="981"/>
      <c r="AR72" s="981"/>
      <c r="AS72" s="981"/>
      <c r="AT72" s="981"/>
      <c r="AU72" s="981"/>
      <c r="AV72" s="981"/>
      <c r="AW72" s="981"/>
      <c r="AX72" s="981"/>
      <c r="AY72" s="981"/>
      <c r="AZ72" s="981"/>
      <c r="BA72" s="981"/>
      <c r="BB72" s="981"/>
      <c r="BC72" s="981"/>
      <c r="BD72" s="981"/>
      <c r="BE72" s="981"/>
      <c r="BF72" s="981"/>
      <c r="BG72" s="981"/>
      <c r="BH72" s="981"/>
      <c r="BI72" s="981"/>
      <c r="BJ72" s="981"/>
      <c r="BK72" s="981"/>
      <c r="BL72" s="981"/>
      <c r="BM72" s="981"/>
      <c r="BN72" s="981"/>
      <c r="BO72" s="981"/>
      <c r="BP72" s="981"/>
      <c r="BQ72" s="981"/>
      <c r="BR72" s="981"/>
      <c r="BS72" s="981"/>
      <c r="BT72" s="981"/>
      <c r="BU72" s="981"/>
      <c r="BV72" s="981"/>
      <c r="BW72" s="981"/>
      <c r="BX72" s="981"/>
      <c r="BY72" s="981"/>
      <c r="BZ72" s="981"/>
      <c r="CA72" s="981"/>
      <c r="CB72" s="981"/>
      <c r="CC72" s="981"/>
      <c r="CD72" s="981"/>
      <c r="CE72" s="981"/>
      <c r="CF72" s="981"/>
      <c r="CG72" s="981"/>
      <c r="CH72" s="981"/>
      <c r="CI72" s="981"/>
      <c r="CJ72" s="981"/>
      <c r="CK72" s="981"/>
      <c r="CL72" s="981"/>
      <c r="CM72" s="981"/>
      <c r="CN72" s="981"/>
      <c r="CO72" s="981"/>
      <c r="CP72" s="981"/>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row>
    <row r="73" spans="1:226" ht="14.1" customHeight="1">
      <c r="A73" s="12"/>
      <c r="B73" s="12"/>
      <c r="C73" s="12"/>
      <c r="D73" s="12"/>
      <c r="E73" s="38"/>
      <c r="F73" s="38"/>
      <c r="G73" s="12"/>
      <c r="H73" s="12"/>
      <c r="I73" s="12"/>
      <c r="J73" s="12"/>
      <c r="K73" s="12"/>
      <c r="L73" s="12"/>
      <c r="M73" s="981"/>
      <c r="N73" s="981"/>
      <c r="O73" s="981"/>
      <c r="P73" s="981"/>
      <c r="Q73" s="981"/>
      <c r="R73" s="981"/>
      <c r="S73" s="981"/>
      <c r="T73" s="981"/>
      <c r="U73" s="981"/>
      <c r="V73" s="981"/>
      <c r="W73" s="981"/>
      <c r="X73" s="981"/>
      <c r="Y73" s="981"/>
      <c r="Z73" s="981"/>
      <c r="AA73" s="981"/>
      <c r="AB73" s="981"/>
      <c r="AC73" s="981"/>
      <c r="AD73" s="981"/>
      <c r="AE73" s="981"/>
      <c r="AF73" s="981"/>
      <c r="AG73" s="981"/>
      <c r="AH73" s="981"/>
      <c r="AI73" s="981"/>
      <c r="AJ73" s="981"/>
      <c r="AK73" s="981"/>
      <c r="AL73" s="981"/>
      <c r="AM73" s="981"/>
      <c r="AN73" s="981"/>
      <c r="AO73" s="981"/>
      <c r="AP73" s="981"/>
      <c r="AQ73" s="981"/>
      <c r="AR73" s="981"/>
      <c r="AS73" s="981"/>
      <c r="AT73" s="981"/>
      <c r="AU73" s="981"/>
      <c r="AV73" s="981"/>
      <c r="AW73" s="981"/>
      <c r="AX73" s="981"/>
      <c r="AY73" s="981"/>
      <c r="AZ73" s="981"/>
      <c r="BA73" s="981"/>
      <c r="BB73" s="981"/>
      <c r="BC73" s="981"/>
      <c r="BD73" s="981"/>
      <c r="BE73" s="981"/>
      <c r="BF73" s="981"/>
      <c r="BG73" s="981"/>
      <c r="BH73" s="981"/>
      <c r="BI73" s="981"/>
      <c r="BJ73" s="981"/>
      <c r="BK73" s="981"/>
      <c r="BL73" s="981"/>
      <c r="BM73" s="981"/>
      <c r="BN73" s="981"/>
      <c r="BO73" s="981"/>
      <c r="BP73" s="981"/>
      <c r="BQ73" s="981"/>
      <c r="BR73" s="981"/>
      <c r="BS73" s="981"/>
      <c r="BT73" s="981"/>
      <c r="BU73" s="981"/>
      <c r="BV73" s="981"/>
      <c r="BW73" s="981"/>
      <c r="BX73" s="981"/>
      <c r="BY73" s="981"/>
      <c r="BZ73" s="981"/>
      <c r="CA73" s="981"/>
      <c r="CB73" s="981"/>
      <c r="CC73" s="981"/>
      <c r="CD73" s="981"/>
      <c r="CE73" s="981"/>
      <c r="CF73" s="981"/>
      <c r="CG73" s="981"/>
      <c r="CH73" s="981"/>
      <c r="CI73" s="981"/>
      <c r="CJ73" s="981"/>
      <c r="CK73" s="981"/>
      <c r="CL73" s="981"/>
      <c r="CM73" s="981"/>
      <c r="CN73" s="981"/>
      <c r="CO73" s="981"/>
      <c r="CP73" s="981"/>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row>
    <row r="74" spans="1:226" ht="14.1" customHeight="1">
      <c r="A74" s="12"/>
      <c r="B74" s="12"/>
      <c r="C74" s="12"/>
      <c r="D74" s="12"/>
      <c r="E74" s="38"/>
      <c r="F74" s="38"/>
      <c r="G74" s="12"/>
      <c r="H74" s="12"/>
      <c r="I74" s="12"/>
      <c r="J74" s="12"/>
      <c r="K74" s="12"/>
      <c r="L74" s="12"/>
      <c r="M74" s="981"/>
      <c r="N74" s="981"/>
      <c r="O74" s="981"/>
      <c r="P74" s="981"/>
      <c r="Q74" s="981"/>
      <c r="R74" s="981"/>
      <c r="S74" s="981"/>
      <c r="T74" s="981"/>
      <c r="U74" s="981"/>
      <c r="V74" s="981"/>
      <c r="W74" s="981"/>
      <c r="X74" s="981"/>
      <c r="Y74" s="981"/>
      <c r="Z74" s="981"/>
      <c r="AA74" s="981"/>
      <c r="AB74" s="981"/>
      <c r="AC74" s="981"/>
      <c r="AD74" s="981"/>
      <c r="AE74" s="981"/>
      <c r="AF74" s="981"/>
      <c r="AG74" s="981"/>
      <c r="AH74" s="981"/>
      <c r="AI74" s="981"/>
      <c r="AJ74" s="981"/>
      <c r="AK74" s="981"/>
      <c r="AL74" s="981"/>
      <c r="AM74" s="981"/>
      <c r="AN74" s="981"/>
      <c r="AO74" s="981"/>
      <c r="AP74" s="981"/>
      <c r="AQ74" s="981"/>
      <c r="AR74" s="981"/>
      <c r="AS74" s="981"/>
      <c r="AT74" s="981"/>
      <c r="AU74" s="981"/>
      <c r="AV74" s="981"/>
      <c r="AW74" s="981"/>
      <c r="AX74" s="981"/>
      <c r="AY74" s="981"/>
      <c r="AZ74" s="981"/>
      <c r="BA74" s="981"/>
      <c r="BB74" s="981"/>
      <c r="BC74" s="981"/>
      <c r="BD74" s="981"/>
      <c r="BE74" s="981"/>
      <c r="BF74" s="981"/>
      <c r="BG74" s="981"/>
      <c r="BH74" s="981"/>
      <c r="BI74" s="981"/>
      <c r="BJ74" s="981"/>
      <c r="BK74" s="981"/>
      <c r="BL74" s="981"/>
      <c r="BM74" s="981"/>
      <c r="BN74" s="981"/>
      <c r="BO74" s="981"/>
      <c r="BP74" s="981"/>
      <c r="BQ74" s="981"/>
      <c r="BR74" s="981"/>
      <c r="BS74" s="981"/>
      <c r="BT74" s="981"/>
      <c r="BU74" s="981"/>
      <c r="BV74" s="981"/>
      <c r="BW74" s="981"/>
      <c r="BX74" s="981"/>
      <c r="BY74" s="981"/>
      <c r="BZ74" s="981"/>
      <c r="CA74" s="981"/>
      <c r="CB74" s="981"/>
      <c r="CC74" s="981"/>
      <c r="CD74" s="981"/>
      <c r="CE74" s="981"/>
      <c r="CF74" s="981"/>
      <c r="CG74" s="981"/>
      <c r="CH74" s="981"/>
      <c r="CI74" s="981"/>
      <c r="CJ74" s="981"/>
      <c r="CK74" s="981"/>
      <c r="CL74" s="981"/>
      <c r="CM74" s="981"/>
      <c r="CN74" s="981"/>
      <c r="CO74" s="981"/>
      <c r="CP74" s="981"/>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row>
    <row r="75" spans="1:226" ht="14.1" customHeight="1">
      <c r="A75" s="12"/>
      <c r="B75" s="12"/>
      <c r="C75" s="12"/>
      <c r="D75" s="12"/>
      <c r="E75" s="38"/>
      <c r="F75" s="38"/>
      <c r="G75" s="12"/>
      <c r="H75" s="12"/>
      <c r="I75" s="12"/>
      <c r="J75" s="12"/>
      <c r="K75" s="12"/>
      <c r="L75" s="12"/>
      <c r="M75" s="981"/>
      <c r="N75" s="981"/>
      <c r="O75" s="981"/>
      <c r="P75" s="981"/>
      <c r="Q75" s="981"/>
      <c r="R75" s="981"/>
      <c r="S75" s="981"/>
      <c r="T75" s="981"/>
      <c r="U75" s="981"/>
      <c r="V75" s="981"/>
      <c r="W75" s="981"/>
      <c r="X75" s="981"/>
      <c r="Y75" s="981"/>
      <c r="Z75" s="981"/>
      <c r="AA75" s="981"/>
      <c r="AB75" s="981"/>
      <c r="AC75" s="981"/>
      <c r="AD75" s="981"/>
      <c r="AE75" s="981"/>
      <c r="AF75" s="981"/>
      <c r="AG75" s="981"/>
      <c r="AH75" s="981"/>
      <c r="AI75" s="981"/>
      <c r="AJ75" s="981"/>
      <c r="AK75" s="981"/>
      <c r="AL75" s="981"/>
      <c r="AM75" s="981"/>
      <c r="AN75" s="981"/>
      <c r="AO75" s="981"/>
      <c r="AP75" s="981"/>
      <c r="AQ75" s="981"/>
      <c r="AR75" s="981"/>
      <c r="AS75" s="981"/>
      <c r="AT75" s="981"/>
      <c r="AU75" s="981"/>
      <c r="AV75" s="981"/>
      <c r="AW75" s="981"/>
      <c r="AX75" s="981"/>
      <c r="AY75" s="981"/>
      <c r="AZ75" s="981"/>
      <c r="BA75" s="981"/>
      <c r="BB75" s="981"/>
      <c r="BC75" s="981"/>
      <c r="BD75" s="981"/>
      <c r="BE75" s="981"/>
      <c r="BF75" s="981"/>
      <c r="BG75" s="981"/>
      <c r="BH75" s="981"/>
      <c r="BI75" s="981"/>
      <c r="BJ75" s="981"/>
      <c r="BK75" s="981"/>
      <c r="BL75" s="981"/>
      <c r="BM75" s="981"/>
      <c r="BN75" s="981"/>
      <c r="BO75" s="981"/>
      <c r="BP75" s="981"/>
      <c r="BQ75" s="981"/>
      <c r="BR75" s="981"/>
      <c r="BS75" s="981"/>
      <c r="BT75" s="981"/>
      <c r="BU75" s="981"/>
      <c r="BV75" s="981"/>
      <c r="BW75" s="981"/>
      <c r="BX75" s="981"/>
      <c r="BY75" s="981"/>
      <c r="BZ75" s="981"/>
      <c r="CA75" s="981"/>
      <c r="CB75" s="981"/>
      <c r="CC75" s="981"/>
      <c r="CD75" s="981"/>
      <c r="CE75" s="981"/>
      <c r="CF75" s="981"/>
      <c r="CG75" s="981"/>
      <c r="CH75" s="981"/>
      <c r="CI75" s="981"/>
      <c r="CJ75" s="981"/>
      <c r="CK75" s="981"/>
      <c r="CL75" s="981"/>
      <c r="CM75" s="981"/>
      <c r="CN75" s="981"/>
      <c r="CO75" s="981"/>
      <c r="CP75" s="981"/>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row>
    <row r="76" spans="1:226" ht="14.1" customHeight="1">
      <c r="A76" s="12"/>
      <c r="B76" s="12"/>
      <c r="C76" s="12"/>
      <c r="D76" s="12"/>
      <c r="E76" s="38"/>
      <c r="F76" s="38"/>
      <c r="G76" s="12"/>
      <c r="H76" s="12"/>
      <c r="I76" s="12"/>
      <c r="J76" s="12"/>
      <c r="K76" s="12"/>
      <c r="L76" s="12"/>
      <c r="M76" s="981"/>
      <c r="N76" s="981"/>
      <c r="O76" s="981"/>
      <c r="P76" s="981"/>
      <c r="Q76" s="981"/>
      <c r="R76" s="981"/>
      <c r="S76" s="981"/>
      <c r="T76" s="981"/>
      <c r="U76" s="981"/>
      <c r="V76" s="981"/>
      <c r="W76" s="981"/>
      <c r="X76" s="981"/>
      <c r="Y76" s="981"/>
      <c r="Z76" s="981"/>
      <c r="AA76" s="981"/>
      <c r="AB76" s="981"/>
      <c r="AC76" s="981"/>
      <c r="AD76" s="981"/>
      <c r="AE76" s="981"/>
      <c r="AF76" s="981"/>
      <c r="AG76" s="981"/>
      <c r="AH76" s="981"/>
      <c r="AI76" s="981"/>
      <c r="AJ76" s="981"/>
      <c r="AK76" s="981"/>
      <c r="AL76" s="981"/>
      <c r="AM76" s="981"/>
      <c r="AN76" s="981"/>
      <c r="AO76" s="981"/>
      <c r="AP76" s="981"/>
      <c r="AQ76" s="981"/>
      <c r="AR76" s="981"/>
      <c r="AS76" s="981"/>
      <c r="AT76" s="981"/>
      <c r="AU76" s="981"/>
      <c r="AV76" s="981"/>
      <c r="AW76" s="981"/>
      <c r="AX76" s="981"/>
      <c r="AY76" s="981"/>
      <c r="AZ76" s="981"/>
      <c r="BA76" s="981"/>
      <c r="BB76" s="981"/>
      <c r="BC76" s="981"/>
      <c r="BD76" s="981"/>
      <c r="BE76" s="981"/>
      <c r="BF76" s="981"/>
      <c r="BG76" s="981"/>
      <c r="BH76" s="981"/>
      <c r="BI76" s="981"/>
      <c r="BJ76" s="981"/>
      <c r="BK76" s="981"/>
      <c r="BL76" s="981"/>
      <c r="BM76" s="981"/>
      <c r="BN76" s="981"/>
      <c r="BO76" s="981"/>
      <c r="BP76" s="981"/>
      <c r="BQ76" s="981"/>
      <c r="BR76" s="981"/>
      <c r="BS76" s="981"/>
      <c r="BT76" s="981"/>
      <c r="BU76" s="981"/>
      <c r="BV76" s="981"/>
      <c r="BW76" s="981"/>
      <c r="BX76" s="981"/>
      <c r="BY76" s="981"/>
      <c r="BZ76" s="981"/>
      <c r="CA76" s="981"/>
      <c r="CB76" s="981"/>
      <c r="CC76" s="981"/>
      <c r="CD76" s="981"/>
      <c r="CE76" s="981"/>
      <c r="CF76" s="981"/>
      <c r="CG76" s="981"/>
      <c r="CH76" s="981"/>
      <c r="CI76" s="981"/>
      <c r="CJ76" s="981"/>
      <c r="CK76" s="981"/>
      <c r="CL76" s="981"/>
      <c r="CM76" s="981"/>
      <c r="CN76" s="981"/>
      <c r="CO76" s="981"/>
      <c r="CP76" s="981"/>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row>
    <row r="77" spans="1:226" ht="14.1" customHeight="1">
      <c r="A77" s="12"/>
      <c r="B77" s="12"/>
      <c r="C77" s="12"/>
      <c r="D77" s="12"/>
      <c r="E77" s="38"/>
      <c r="F77" s="38"/>
      <c r="G77" s="12"/>
      <c r="H77" s="12"/>
      <c r="I77" s="12"/>
      <c r="J77" s="12"/>
      <c r="K77" s="12"/>
      <c r="L77" s="12"/>
      <c r="M77" s="981"/>
      <c r="N77" s="981"/>
      <c r="O77" s="981"/>
      <c r="P77" s="981"/>
      <c r="Q77" s="981"/>
      <c r="R77" s="981"/>
      <c r="S77" s="981"/>
      <c r="T77" s="981"/>
      <c r="U77" s="981"/>
      <c r="V77" s="981"/>
      <c r="W77" s="981"/>
      <c r="X77" s="981"/>
      <c r="Y77" s="981"/>
      <c r="Z77" s="981"/>
      <c r="AA77" s="981"/>
      <c r="AB77" s="981"/>
      <c r="AC77" s="981"/>
      <c r="AD77" s="981"/>
      <c r="AE77" s="981"/>
      <c r="AF77" s="981"/>
      <c r="AG77" s="981"/>
      <c r="AH77" s="981"/>
      <c r="AI77" s="981"/>
      <c r="AJ77" s="981"/>
      <c r="AK77" s="981"/>
      <c r="AL77" s="981"/>
      <c r="AM77" s="981"/>
      <c r="AN77" s="981"/>
      <c r="AO77" s="981"/>
      <c r="AP77" s="981"/>
      <c r="AQ77" s="981"/>
      <c r="AR77" s="981"/>
      <c r="AS77" s="981"/>
      <c r="AT77" s="981"/>
      <c r="AU77" s="981"/>
      <c r="AV77" s="981"/>
      <c r="AW77" s="981"/>
      <c r="AX77" s="981"/>
      <c r="AY77" s="981"/>
      <c r="AZ77" s="981"/>
      <c r="BA77" s="981"/>
      <c r="BB77" s="981"/>
      <c r="BC77" s="981"/>
      <c r="BD77" s="981"/>
      <c r="BE77" s="981"/>
      <c r="BF77" s="981"/>
      <c r="BG77" s="981"/>
      <c r="BH77" s="981"/>
      <c r="BI77" s="981"/>
      <c r="BJ77" s="981"/>
      <c r="BK77" s="981"/>
      <c r="BL77" s="981"/>
      <c r="BM77" s="981"/>
      <c r="BN77" s="981"/>
      <c r="BO77" s="981"/>
      <c r="BP77" s="981"/>
      <c r="BQ77" s="981"/>
      <c r="BR77" s="981"/>
      <c r="BS77" s="981"/>
      <c r="BT77" s="981"/>
      <c r="BU77" s="981"/>
      <c r="BV77" s="981"/>
      <c r="BW77" s="981"/>
      <c r="BX77" s="981"/>
      <c r="BY77" s="981"/>
      <c r="BZ77" s="981"/>
      <c r="CA77" s="981"/>
      <c r="CB77" s="981"/>
      <c r="CC77" s="981"/>
      <c r="CD77" s="981"/>
      <c r="CE77" s="981"/>
      <c r="CF77" s="981"/>
      <c r="CG77" s="981"/>
      <c r="CH77" s="981"/>
      <c r="CI77" s="981"/>
      <c r="CJ77" s="981"/>
      <c r="CK77" s="981"/>
      <c r="CL77" s="981"/>
      <c r="CM77" s="981"/>
      <c r="CN77" s="981"/>
      <c r="CO77" s="981"/>
      <c r="CP77" s="981"/>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row>
    <row r="78" spans="1:226" ht="14.1" customHeight="1">
      <c r="A78" s="12"/>
      <c r="B78" s="12"/>
      <c r="C78" s="12"/>
      <c r="D78" s="12"/>
      <c r="E78" s="38"/>
      <c r="F78" s="38"/>
      <c r="G78" s="12"/>
      <c r="H78" s="12"/>
      <c r="I78" s="12"/>
      <c r="J78" s="12"/>
      <c r="K78" s="12"/>
      <c r="L78" s="12"/>
      <c r="M78" s="981"/>
      <c r="N78" s="981"/>
      <c r="O78" s="981"/>
      <c r="P78" s="981"/>
      <c r="Q78" s="981"/>
      <c r="R78" s="981"/>
      <c r="S78" s="981"/>
      <c r="T78" s="981"/>
      <c r="U78" s="981"/>
      <c r="V78" s="981"/>
      <c r="W78" s="981"/>
      <c r="X78" s="981"/>
      <c r="Y78" s="981"/>
      <c r="Z78" s="981"/>
      <c r="AA78" s="981"/>
      <c r="AB78" s="981"/>
      <c r="AC78" s="981"/>
      <c r="AD78" s="981"/>
      <c r="AE78" s="981"/>
      <c r="AF78" s="981"/>
      <c r="AG78" s="981"/>
      <c r="AH78" s="981"/>
      <c r="AI78" s="981"/>
      <c r="AJ78" s="981"/>
      <c r="AK78" s="981"/>
      <c r="AL78" s="981"/>
      <c r="AM78" s="981"/>
      <c r="AN78" s="981"/>
      <c r="AO78" s="981"/>
      <c r="AP78" s="981"/>
      <c r="AQ78" s="981"/>
      <c r="AR78" s="981"/>
      <c r="AS78" s="981"/>
      <c r="AT78" s="981"/>
      <c r="AU78" s="981"/>
      <c r="AV78" s="981"/>
      <c r="AW78" s="981"/>
      <c r="AX78" s="981"/>
      <c r="AY78" s="981"/>
      <c r="AZ78" s="981"/>
      <c r="BA78" s="981"/>
      <c r="BB78" s="981"/>
      <c r="BC78" s="981"/>
      <c r="BD78" s="981"/>
      <c r="BE78" s="981"/>
      <c r="BF78" s="981"/>
      <c r="BG78" s="981"/>
      <c r="BH78" s="981"/>
      <c r="BI78" s="981"/>
      <c r="BJ78" s="981"/>
      <c r="BK78" s="981"/>
      <c r="BL78" s="981"/>
      <c r="BM78" s="981"/>
      <c r="BN78" s="981"/>
      <c r="BO78" s="981"/>
      <c r="BP78" s="981"/>
      <c r="BQ78" s="981"/>
      <c r="BR78" s="981"/>
      <c r="BS78" s="981"/>
      <c r="BT78" s="981"/>
      <c r="BU78" s="981"/>
      <c r="BV78" s="981"/>
      <c r="BW78" s="981"/>
      <c r="BX78" s="981"/>
      <c r="BY78" s="981"/>
      <c r="BZ78" s="981"/>
      <c r="CA78" s="981"/>
      <c r="CB78" s="981"/>
      <c r="CC78" s="981"/>
      <c r="CD78" s="981"/>
      <c r="CE78" s="981"/>
      <c r="CF78" s="981"/>
      <c r="CG78" s="981"/>
      <c r="CH78" s="981"/>
      <c r="CI78" s="981"/>
      <c r="CJ78" s="981"/>
      <c r="CK78" s="981"/>
      <c r="CL78" s="981"/>
      <c r="CM78" s="981"/>
      <c r="CN78" s="981"/>
      <c r="CO78" s="981"/>
      <c r="CP78" s="981"/>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row>
    <row r="79" spans="1:226" ht="14.1" customHeight="1">
      <c r="A79" s="12"/>
      <c r="B79" s="12"/>
      <c r="C79" s="12"/>
      <c r="D79" s="12"/>
      <c r="E79" s="38"/>
      <c r="F79" s="38"/>
      <c r="G79" s="12"/>
      <c r="H79" s="12"/>
      <c r="I79" s="12"/>
      <c r="J79" s="12"/>
      <c r="K79" s="12"/>
      <c r="L79" s="12"/>
      <c r="M79" s="981"/>
      <c r="N79" s="981"/>
      <c r="O79" s="981"/>
      <c r="P79" s="981"/>
      <c r="Q79" s="981"/>
      <c r="R79" s="981"/>
      <c r="S79" s="981"/>
      <c r="T79" s="981"/>
      <c r="U79" s="981"/>
      <c r="V79" s="981"/>
      <c r="W79" s="981"/>
      <c r="X79" s="981"/>
      <c r="Y79" s="981"/>
      <c r="Z79" s="981"/>
      <c r="AA79" s="981"/>
      <c r="AB79" s="981"/>
      <c r="AC79" s="981"/>
      <c r="AD79" s="981"/>
      <c r="AE79" s="981"/>
      <c r="AF79" s="981"/>
      <c r="AG79" s="981"/>
      <c r="AH79" s="981"/>
      <c r="AI79" s="981"/>
      <c r="AJ79" s="981"/>
      <c r="AK79" s="981"/>
      <c r="AL79" s="981"/>
      <c r="AM79" s="981"/>
      <c r="AN79" s="981"/>
      <c r="AO79" s="981"/>
      <c r="AP79" s="981"/>
      <c r="AQ79" s="981"/>
      <c r="AR79" s="981"/>
      <c r="AS79" s="981"/>
      <c r="AT79" s="981"/>
      <c r="AU79" s="981"/>
      <c r="AV79" s="981"/>
      <c r="AW79" s="981"/>
      <c r="AX79" s="981"/>
      <c r="AY79" s="981"/>
      <c r="AZ79" s="981"/>
      <c r="BA79" s="981"/>
      <c r="BB79" s="981"/>
      <c r="BC79" s="981"/>
      <c r="BD79" s="981"/>
      <c r="BE79" s="981"/>
      <c r="BF79" s="981"/>
      <c r="BG79" s="981"/>
      <c r="BH79" s="981"/>
      <c r="BI79" s="981"/>
      <c r="BJ79" s="981"/>
      <c r="BK79" s="981"/>
      <c r="BL79" s="981"/>
      <c r="BM79" s="981"/>
      <c r="BN79" s="981"/>
      <c r="BO79" s="981"/>
      <c r="BP79" s="981"/>
      <c r="BQ79" s="981"/>
      <c r="BR79" s="981"/>
      <c r="BS79" s="981"/>
      <c r="BT79" s="981"/>
      <c r="BU79" s="981"/>
      <c r="BV79" s="981"/>
      <c r="BW79" s="981"/>
      <c r="BX79" s="981"/>
      <c r="BY79" s="981"/>
      <c r="BZ79" s="981"/>
      <c r="CA79" s="981"/>
      <c r="CB79" s="981"/>
      <c r="CC79" s="981"/>
      <c r="CD79" s="981"/>
      <c r="CE79" s="981"/>
      <c r="CF79" s="981"/>
      <c r="CG79" s="981"/>
      <c r="CH79" s="981"/>
      <c r="CI79" s="981"/>
      <c r="CJ79" s="981"/>
      <c r="CK79" s="981"/>
      <c r="CL79" s="981"/>
      <c r="CM79" s="981"/>
      <c r="CN79" s="981"/>
      <c r="CO79" s="981"/>
      <c r="CP79" s="981"/>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row>
    <row r="80" spans="1:226" ht="14.1" customHeight="1">
      <c r="A80" s="12"/>
      <c r="B80" s="12"/>
      <c r="C80" s="12"/>
      <c r="D80" s="12"/>
      <c r="E80" s="38"/>
      <c r="F80" s="38"/>
      <c r="G80" s="12"/>
      <c r="H80" s="12"/>
      <c r="I80" s="12"/>
      <c r="J80" s="12"/>
      <c r="K80" s="12"/>
      <c r="L80" s="12"/>
      <c r="M80" s="981"/>
      <c r="N80" s="981"/>
      <c r="O80" s="981"/>
      <c r="P80" s="981"/>
      <c r="Q80" s="981"/>
      <c r="R80" s="981"/>
      <c r="S80" s="981"/>
      <c r="T80" s="981"/>
      <c r="U80" s="981"/>
      <c r="V80" s="981"/>
      <c r="W80" s="981"/>
      <c r="X80" s="981"/>
      <c r="Y80" s="981"/>
      <c r="Z80" s="981"/>
      <c r="AA80" s="981"/>
      <c r="AB80" s="981"/>
      <c r="AC80" s="981"/>
      <c r="AD80" s="981"/>
      <c r="AE80" s="981"/>
      <c r="AF80" s="981"/>
      <c r="AG80" s="981"/>
      <c r="AH80" s="981"/>
      <c r="AI80" s="981"/>
      <c r="AJ80" s="981"/>
      <c r="AK80" s="981"/>
      <c r="AL80" s="981"/>
      <c r="AM80" s="981"/>
      <c r="AN80" s="981"/>
      <c r="AO80" s="981"/>
      <c r="AP80" s="981"/>
      <c r="AQ80" s="981"/>
      <c r="AR80" s="981"/>
      <c r="AS80" s="981"/>
      <c r="AT80" s="981"/>
      <c r="AU80" s="981"/>
      <c r="AV80" s="981"/>
      <c r="AW80" s="981"/>
      <c r="AX80" s="981"/>
      <c r="AY80" s="981"/>
      <c r="AZ80" s="981"/>
      <c r="BA80" s="981"/>
      <c r="BB80" s="981"/>
      <c r="BC80" s="981"/>
      <c r="BD80" s="981"/>
      <c r="BE80" s="981"/>
      <c r="BF80" s="981"/>
      <c r="BG80" s="981"/>
      <c r="BH80" s="981"/>
      <c r="BI80" s="981"/>
      <c r="BJ80" s="981"/>
      <c r="BK80" s="981"/>
      <c r="BL80" s="981"/>
      <c r="BM80" s="981"/>
      <c r="BN80" s="981"/>
      <c r="BO80" s="981"/>
      <c r="BP80" s="981"/>
      <c r="BQ80" s="981"/>
      <c r="BR80" s="981"/>
      <c r="BS80" s="981"/>
      <c r="BT80" s="981"/>
      <c r="BU80" s="981"/>
      <c r="BV80" s="981"/>
      <c r="BW80" s="981"/>
      <c r="BX80" s="981"/>
      <c r="BY80" s="981"/>
      <c r="BZ80" s="981"/>
      <c r="CA80" s="981"/>
      <c r="CB80" s="981"/>
      <c r="CC80" s="981"/>
      <c r="CD80" s="981"/>
      <c r="CE80" s="981"/>
      <c r="CF80" s="981"/>
      <c r="CG80" s="981"/>
      <c r="CH80" s="981"/>
      <c r="CI80" s="981"/>
      <c r="CJ80" s="981"/>
      <c r="CK80" s="981"/>
      <c r="CL80" s="981"/>
      <c r="CM80" s="981"/>
      <c r="CN80" s="981"/>
      <c r="CO80" s="981"/>
      <c r="CP80" s="981"/>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row>
    <row r="81" spans="1:226" ht="14.1" customHeight="1">
      <c r="A81" s="12"/>
      <c r="B81" s="12"/>
      <c r="C81" s="12"/>
      <c r="D81" s="12"/>
      <c r="E81" s="38"/>
      <c r="F81" s="38"/>
      <c r="G81" s="12"/>
      <c r="H81" s="12"/>
      <c r="I81" s="12"/>
      <c r="J81" s="12"/>
      <c r="K81" s="12"/>
      <c r="L81" s="12"/>
      <c r="M81" s="981"/>
      <c r="N81" s="981"/>
      <c r="O81" s="981"/>
      <c r="P81" s="981"/>
      <c r="Q81" s="981"/>
      <c r="R81" s="981"/>
      <c r="S81" s="981"/>
      <c r="T81" s="981"/>
      <c r="U81" s="981"/>
      <c r="V81" s="981"/>
      <c r="W81" s="981"/>
      <c r="X81" s="981"/>
      <c r="Y81" s="981"/>
      <c r="Z81" s="981"/>
      <c r="AA81" s="981"/>
      <c r="AB81" s="981"/>
      <c r="AC81" s="981"/>
      <c r="AD81" s="981"/>
      <c r="AE81" s="981"/>
      <c r="AF81" s="981"/>
      <c r="AG81" s="981"/>
      <c r="AH81" s="981"/>
      <c r="AI81" s="981"/>
      <c r="AJ81" s="981"/>
      <c r="AK81" s="981"/>
      <c r="AL81" s="981"/>
      <c r="AM81" s="981"/>
      <c r="AN81" s="981"/>
      <c r="AO81" s="981"/>
      <c r="AP81" s="981"/>
      <c r="AQ81" s="981"/>
      <c r="AR81" s="981"/>
      <c r="AS81" s="981"/>
      <c r="AT81" s="981"/>
      <c r="AU81" s="981"/>
      <c r="AV81" s="981"/>
      <c r="AW81" s="981"/>
      <c r="AX81" s="981"/>
      <c r="AY81" s="981"/>
      <c r="AZ81" s="981"/>
      <c r="BA81" s="981"/>
      <c r="BB81" s="981"/>
      <c r="BC81" s="981"/>
      <c r="BD81" s="981"/>
      <c r="BE81" s="981"/>
      <c r="BF81" s="981"/>
      <c r="BG81" s="981"/>
      <c r="BH81" s="981"/>
      <c r="BI81" s="981"/>
      <c r="BJ81" s="981"/>
      <c r="BK81" s="981"/>
      <c r="BL81" s="981"/>
      <c r="BM81" s="981"/>
      <c r="BN81" s="981"/>
      <c r="BO81" s="981"/>
      <c r="BP81" s="981"/>
      <c r="BQ81" s="981"/>
      <c r="BR81" s="981"/>
      <c r="BS81" s="981"/>
      <c r="BT81" s="981"/>
      <c r="BU81" s="981"/>
      <c r="BV81" s="981"/>
      <c r="BW81" s="981"/>
      <c r="BX81" s="981"/>
      <c r="BY81" s="981"/>
      <c r="BZ81" s="981"/>
      <c r="CA81" s="981"/>
      <c r="CB81" s="981"/>
      <c r="CC81" s="981"/>
      <c r="CD81" s="981"/>
      <c r="CE81" s="981"/>
      <c r="CF81" s="981"/>
      <c r="CG81" s="981"/>
      <c r="CH81" s="981"/>
      <c r="CI81" s="981"/>
      <c r="CJ81" s="981"/>
      <c r="CK81" s="981"/>
      <c r="CL81" s="981"/>
      <c r="CM81" s="981"/>
      <c r="CN81" s="981"/>
      <c r="CO81" s="981"/>
      <c r="CP81" s="981"/>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row>
    <row r="82" spans="1:226" ht="14.1" customHeight="1">
      <c r="A82" s="12"/>
      <c r="B82" s="12"/>
      <c r="C82" s="12"/>
      <c r="D82" s="12"/>
      <c r="E82" s="38"/>
      <c r="F82" s="38"/>
      <c r="G82" s="12"/>
      <c r="H82" s="12"/>
      <c r="I82" s="12"/>
      <c r="J82" s="12"/>
      <c r="K82" s="12"/>
      <c r="L82" s="12"/>
      <c r="M82" s="981"/>
      <c r="N82" s="981"/>
      <c r="O82" s="981"/>
      <c r="P82" s="981"/>
      <c r="Q82" s="981"/>
      <c r="R82" s="981"/>
      <c r="S82" s="981"/>
      <c r="T82" s="981"/>
      <c r="U82" s="981"/>
      <c r="V82" s="981"/>
      <c r="W82" s="981"/>
      <c r="X82" s="981"/>
      <c r="Y82" s="981"/>
      <c r="Z82" s="981"/>
      <c r="AA82" s="981"/>
      <c r="AB82" s="981"/>
      <c r="AC82" s="981"/>
      <c r="AD82" s="981"/>
      <c r="AE82" s="981"/>
      <c r="AF82" s="981"/>
      <c r="AG82" s="981"/>
      <c r="AH82" s="981"/>
      <c r="AI82" s="981"/>
      <c r="AJ82" s="981"/>
      <c r="AK82" s="981"/>
      <c r="AL82" s="981"/>
      <c r="AM82" s="981"/>
      <c r="AN82" s="981"/>
      <c r="AO82" s="981"/>
      <c r="AP82" s="981"/>
      <c r="AQ82" s="981"/>
      <c r="AR82" s="981"/>
      <c r="AS82" s="981"/>
      <c r="AT82" s="981"/>
      <c r="AU82" s="981"/>
      <c r="AV82" s="981"/>
      <c r="AW82" s="981"/>
      <c r="AX82" s="981"/>
      <c r="AY82" s="981"/>
      <c r="AZ82" s="981"/>
      <c r="BA82" s="981"/>
      <c r="BB82" s="981"/>
      <c r="BC82" s="981"/>
      <c r="BD82" s="981"/>
      <c r="BE82" s="981"/>
      <c r="BF82" s="981"/>
      <c r="BG82" s="981"/>
      <c r="BH82" s="981"/>
      <c r="BI82" s="981"/>
      <c r="BJ82" s="981"/>
      <c r="BK82" s="981"/>
      <c r="BL82" s="981"/>
      <c r="BM82" s="981"/>
      <c r="BN82" s="981"/>
      <c r="BO82" s="981"/>
      <c r="BP82" s="981"/>
      <c r="BQ82" s="981"/>
      <c r="BR82" s="981"/>
      <c r="BS82" s="981"/>
      <c r="BT82" s="981"/>
      <c r="BU82" s="981"/>
      <c r="BV82" s="981"/>
      <c r="BW82" s="981"/>
      <c r="BX82" s="981"/>
      <c r="BY82" s="981"/>
      <c r="BZ82" s="981"/>
      <c r="CA82" s="981"/>
      <c r="CB82" s="981"/>
      <c r="CC82" s="981"/>
      <c r="CD82" s="981"/>
      <c r="CE82" s="981"/>
      <c r="CF82" s="981"/>
      <c r="CG82" s="981"/>
      <c r="CH82" s="981"/>
      <c r="CI82" s="981"/>
      <c r="CJ82" s="981"/>
      <c r="CK82" s="981"/>
      <c r="CL82" s="981"/>
      <c r="CM82" s="981"/>
      <c r="CN82" s="981"/>
      <c r="CO82" s="981"/>
      <c r="CP82" s="981"/>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row>
    <row r="83" spans="1:226" ht="14.1" customHeight="1">
      <c r="A83" s="12"/>
      <c r="B83" s="12"/>
      <c r="C83" s="12"/>
      <c r="D83" s="12"/>
      <c r="E83" s="38"/>
      <c r="F83" s="38"/>
      <c r="G83" s="12"/>
      <c r="H83" s="12"/>
      <c r="I83" s="12"/>
      <c r="J83" s="12"/>
      <c r="K83" s="12"/>
      <c r="L83" s="12"/>
      <c r="M83" s="981"/>
      <c r="N83" s="981"/>
      <c r="O83" s="981"/>
      <c r="P83" s="981"/>
      <c r="Q83" s="981"/>
      <c r="R83" s="981"/>
      <c r="S83" s="981"/>
      <c r="T83" s="981"/>
      <c r="U83" s="981"/>
      <c r="V83" s="981"/>
      <c r="W83" s="981"/>
      <c r="X83" s="981"/>
      <c r="Y83" s="981"/>
      <c r="Z83" s="981"/>
      <c r="AA83" s="981"/>
      <c r="AB83" s="981"/>
      <c r="AC83" s="981"/>
      <c r="AD83" s="981"/>
      <c r="AE83" s="981"/>
      <c r="AF83" s="981"/>
      <c r="AG83" s="981"/>
      <c r="AH83" s="981"/>
      <c r="AI83" s="981"/>
      <c r="AJ83" s="981"/>
      <c r="AK83" s="981"/>
      <c r="AL83" s="981"/>
      <c r="AM83" s="981"/>
      <c r="AN83" s="981"/>
      <c r="AO83" s="981"/>
      <c r="AP83" s="981"/>
      <c r="AQ83" s="981"/>
      <c r="AR83" s="981"/>
      <c r="AS83" s="981"/>
      <c r="AT83" s="981"/>
      <c r="AU83" s="981"/>
      <c r="AV83" s="981"/>
      <c r="AW83" s="981"/>
      <c r="AX83" s="981"/>
      <c r="AY83" s="981"/>
      <c r="AZ83" s="981"/>
      <c r="BA83" s="981"/>
      <c r="BB83" s="981"/>
      <c r="BC83" s="981"/>
      <c r="BD83" s="981"/>
      <c r="BE83" s="981"/>
      <c r="BF83" s="981"/>
      <c r="BG83" s="981"/>
      <c r="BH83" s="981"/>
      <c r="BI83" s="981"/>
      <c r="BJ83" s="981"/>
      <c r="BK83" s="981"/>
      <c r="BL83" s="981"/>
      <c r="BM83" s="981"/>
      <c r="BN83" s="981"/>
      <c r="BO83" s="981"/>
      <c r="BP83" s="981"/>
      <c r="BQ83" s="981"/>
      <c r="BR83" s="981"/>
      <c r="BS83" s="981"/>
      <c r="BT83" s="981"/>
      <c r="BU83" s="981"/>
      <c r="BV83" s="981"/>
      <c r="BW83" s="981"/>
      <c r="BX83" s="981"/>
      <c r="BY83" s="981"/>
      <c r="BZ83" s="981"/>
      <c r="CA83" s="981"/>
      <c r="CB83" s="981"/>
      <c r="CC83" s="981"/>
      <c r="CD83" s="981"/>
      <c r="CE83" s="981"/>
      <c r="CF83" s="981"/>
      <c r="CG83" s="981"/>
      <c r="CH83" s="981"/>
      <c r="CI83" s="981"/>
      <c r="CJ83" s="981"/>
      <c r="CK83" s="981"/>
      <c r="CL83" s="981"/>
      <c r="CM83" s="981"/>
      <c r="CN83" s="981"/>
      <c r="CO83" s="981"/>
      <c r="CP83" s="981"/>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row>
    <row r="84" spans="1:226" ht="14.1" customHeight="1">
      <c r="A84" s="12"/>
      <c r="B84" s="12"/>
      <c r="C84" s="12"/>
      <c r="D84" s="12"/>
      <c r="E84" s="38"/>
      <c r="F84" s="38"/>
      <c r="G84" s="12"/>
      <c r="H84" s="12"/>
      <c r="I84" s="12"/>
      <c r="J84" s="12"/>
      <c r="K84" s="12"/>
      <c r="L84" s="12"/>
      <c r="M84" s="981"/>
      <c r="N84" s="981"/>
      <c r="O84" s="981"/>
      <c r="P84" s="981"/>
      <c r="Q84" s="981"/>
      <c r="R84" s="981"/>
      <c r="S84" s="981"/>
      <c r="T84" s="981"/>
      <c r="U84" s="981"/>
      <c r="V84" s="981"/>
      <c r="W84" s="981"/>
      <c r="X84" s="981"/>
      <c r="Y84" s="981"/>
      <c r="Z84" s="981"/>
      <c r="AA84" s="981"/>
      <c r="AB84" s="981"/>
      <c r="AC84" s="981"/>
      <c r="AD84" s="981"/>
      <c r="AE84" s="981"/>
      <c r="AF84" s="981"/>
      <c r="AG84" s="981"/>
      <c r="AH84" s="981"/>
      <c r="AI84" s="981"/>
      <c r="AJ84" s="981"/>
      <c r="AK84" s="981"/>
      <c r="AL84" s="981"/>
      <c r="AM84" s="981"/>
      <c r="AN84" s="981"/>
      <c r="AO84" s="981"/>
      <c r="AP84" s="981"/>
      <c r="AQ84" s="981"/>
      <c r="AR84" s="981"/>
      <c r="AS84" s="981"/>
      <c r="AT84" s="981"/>
      <c r="AU84" s="981"/>
      <c r="AV84" s="981"/>
      <c r="AW84" s="981"/>
      <c r="AX84" s="981"/>
      <c r="AY84" s="981"/>
      <c r="AZ84" s="981"/>
      <c r="BA84" s="981"/>
      <c r="BB84" s="981"/>
      <c r="BC84" s="981"/>
      <c r="BD84" s="981"/>
      <c r="BE84" s="981"/>
      <c r="BF84" s="981"/>
      <c r="BG84" s="981"/>
      <c r="BH84" s="981"/>
      <c r="BI84" s="981"/>
      <c r="BJ84" s="981"/>
      <c r="BK84" s="981"/>
      <c r="BL84" s="981"/>
      <c r="BM84" s="981"/>
      <c r="BN84" s="981"/>
      <c r="BO84" s="981"/>
      <c r="BP84" s="981"/>
      <c r="BQ84" s="981"/>
      <c r="BR84" s="981"/>
      <c r="BS84" s="981"/>
      <c r="BT84" s="981"/>
      <c r="BU84" s="981"/>
      <c r="BV84" s="981"/>
      <c r="BW84" s="981"/>
      <c r="BX84" s="981"/>
      <c r="BY84" s="981"/>
      <c r="BZ84" s="981"/>
      <c r="CA84" s="981"/>
      <c r="CB84" s="981"/>
      <c r="CC84" s="981"/>
      <c r="CD84" s="981"/>
      <c r="CE84" s="981"/>
      <c r="CF84" s="981"/>
      <c r="CG84" s="981"/>
      <c r="CH84" s="981"/>
      <c r="CI84" s="981"/>
      <c r="CJ84" s="981"/>
      <c r="CK84" s="981"/>
      <c r="CL84" s="981"/>
      <c r="CM84" s="981"/>
      <c r="CN84" s="981"/>
      <c r="CO84" s="981"/>
      <c r="CP84" s="981"/>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row>
    <row r="85" spans="1:226" ht="14.1" customHeight="1">
      <c r="A85" s="12"/>
      <c r="B85" s="12"/>
      <c r="C85" s="12"/>
      <c r="D85" s="12"/>
      <c r="E85" s="38"/>
      <c r="F85" s="38"/>
      <c r="G85" s="12"/>
      <c r="H85" s="12"/>
      <c r="I85" s="12"/>
      <c r="J85" s="12"/>
      <c r="K85" s="12"/>
      <c r="L85" s="12"/>
      <c r="M85" s="981"/>
      <c r="N85" s="981"/>
      <c r="O85" s="981"/>
      <c r="P85" s="981"/>
      <c r="Q85" s="981"/>
      <c r="R85" s="981"/>
      <c r="S85" s="981"/>
      <c r="T85" s="981"/>
      <c r="U85" s="981"/>
      <c r="V85" s="981"/>
      <c r="W85" s="981"/>
      <c r="X85" s="981"/>
      <c r="Y85" s="981"/>
      <c r="Z85" s="981"/>
      <c r="AA85" s="981"/>
      <c r="AB85" s="981"/>
      <c r="AC85" s="981"/>
      <c r="AD85" s="981"/>
      <c r="AE85" s="981"/>
      <c r="AF85" s="981"/>
      <c r="AG85" s="981"/>
      <c r="AH85" s="981"/>
      <c r="AI85" s="981"/>
      <c r="AJ85" s="981"/>
      <c r="AK85" s="981"/>
      <c r="AL85" s="981"/>
      <c r="AM85" s="981"/>
      <c r="AN85" s="981"/>
      <c r="AO85" s="981"/>
      <c r="AP85" s="981"/>
      <c r="AQ85" s="981"/>
      <c r="AR85" s="981"/>
      <c r="AS85" s="981"/>
      <c r="AT85" s="981"/>
      <c r="AU85" s="981"/>
      <c r="AV85" s="981"/>
      <c r="AW85" s="981"/>
      <c r="AX85" s="981"/>
      <c r="AY85" s="981"/>
      <c r="AZ85" s="981"/>
      <c r="BA85" s="981"/>
      <c r="BB85" s="981"/>
      <c r="BC85" s="981"/>
      <c r="BD85" s="981"/>
      <c r="BE85" s="981"/>
      <c r="BF85" s="981"/>
      <c r="BG85" s="981"/>
      <c r="BH85" s="981"/>
      <c r="BI85" s="981"/>
      <c r="BJ85" s="981"/>
      <c r="BK85" s="981"/>
      <c r="BL85" s="981"/>
      <c r="BM85" s="981"/>
      <c r="BN85" s="981"/>
      <c r="BO85" s="981"/>
      <c r="BP85" s="981"/>
      <c r="BQ85" s="981"/>
      <c r="BR85" s="981"/>
      <c r="BS85" s="981"/>
      <c r="BT85" s="981"/>
      <c r="BU85" s="981"/>
      <c r="BV85" s="981"/>
      <c r="BW85" s="981"/>
      <c r="BX85" s="981"/>
      <c r="BY85" s="981"/>
      <c r="BZ85" s="981"/>
      <c r="CA85" s="981"/>
      <c r="CB85" s="981"/>
      <c r="CC85" s="981"/>
      <c r="CD85" s="981"/>
      <c r="CE85" s="981"/>
      <c r="CF85" s="981"/>
      <c r="CG85" s="981"/>
      <c r="CH85" s="981"/>
      <c r="CI85" s="981"/>
      <c r="CJ85" s="981"/>
      <c r="CK85" s="981"/>
      <c r="CL85" s="981"/>
      <c r="CM85" s="981"/>
      <c r="CN85" s="981"/>
      <c r="CO85" s="981"/>
      <c r="CP85" s="981"/>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row>
    <row r="86" spans="1:226" ht="14.1" customHeight="1">
      <c r="A86" s="12"/>
      <c r="B86" s="12"/>
      <c r="C86" s="12"/>
      <c r="D86" s="12"/>
      <c r="E86" s="38"/>
      <c r="F86" s="38"/>
      <c r="G86" s="12"/>
      <c r="H86" s="12"/>
      <c r="I86" s="12"/>
      <c r="J86" s="12"/>
      <c r="K86" s="12"/>
      <c r="L86" s="12"/>
      <c r="M86" s="981"/>
      <c r="N86" s="981"/>
      <c r="O86" s="981"/>
      <c r="P86" s="981"/>
      <c r="Q86" s="981"/>
      <c r="R86" s="981"/>
      <c r="S86" s="981"/>
      <c r="T86" s="981"/>
      <c r="U86" s="981"/>
      <c r="V86" s="981"/>
      <c r="W86" s="981"/>
      <c r="X86" s="981"/>
      <c r="Y86" s="981"/>
      <c r="Z86" s="981"/>
      <c r="AA86" s="981"/>
      <c r="AB86" s="981"/>
      <c r="AC86" s="981"/>
      <c r="AD86" s="981"/>
      <c r="AE86" s="981"/>
      <c r="AF86" s="981"/>
      <c r="AG86" s="981"/>
      <c r="AH86" s="981"/>
      <c r="AI86" s="981"/>
      <c r="AJ86" s="981"/>
      <c r="AK86" s="981"/>
      <c r="AL86" s="981"/>
      <c r="AM86" s="981"/>
      <c r="AN86" s="981"/>
      <c r="AO86" s="981"/>
      <c r="AP86" s="981"/>
      <c r="AQ86" s="981"/>
      <c r="AR86" s="981"/>
      <c r="AS86" s="981"/>
      <c r="AT86" s="981"/>
      <c r="AU86" s="981"/>
      <c r="AV86" s="981"/>
      <c r="AW86" s="981"/>
      <c r="AX86" s="981"/>
      <c r="AY86" s="981"/>
      <c r="AZ86" s="981"/>
      <c r="BA86" s="981"/>
      <c r="BB86" s="981"/>
      <c r="BC86" s="981"/>
      <c r="BD86" s="981"/>
      <c r="BE86" s="981"/>
      <c r="BF86" s="981"/>
      <c r="BG86" s="981"/>
      <c r="BH86" s="981"/>
      <c r="BI86" s="981"/>
      <c r="BJ86" s="981"/>
      <c r="BK86" s="981"/>
      <c r="BL86" s="981"/>
      <c r="BM86" s="981"/>
      <c r="BN86" s="981"/>
      <c r="BO86" s="981"/>
      <c r="BP86" s="981"/>
      <c r="BQ86" s="981"/>
      <c r="BR86" s="981"/>
      <c r="BS86" s="981"/>
      <c r="BT86" s="981"/>
      <c r="BU86" s="981"/>
      <c r="BV86" s="981"/>
      <c r="BW86" s="981"/>
      <c r="BX86" s="981"/>
      <c r="BY86" s="981"/>
      <c r="BZ86" s="981"/>
      <c r="CA86" s="981"/>
      <c r="CB86" s="981"/>
      <c r="CC86" s="981"/>
      <c r="CD86" s="981"/>
      <c r="CE86" s="981"/>
      <c r="CF86" s="981"/>
      <c r="CG86" s="981"/>
      <c r="CH86" s="981"/>
      <c r="CI86" s="981"/>
      <c r="CJ86" s="981"/>
      <c r="CK86" s="981"/>
      <c r="CL86" s="981"/>
      <c r="CM86" s="981"/>
      <c r="CN86" s="981"/>
      <c r="CO86" s="981"/>
      <c r="CP86" s="981"/>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row>
    <row r="87" spans="1:226" ht="14.1" customHeight="1">
      <c r="A87" s="12"/>
      <c r="B87" s="12"/>
      <c r="C87" s="12"/>
      <c r="D87" s="12"/>
      <c r="E87" s="38"/>
      <c r="F87" s="38"/>
      <c r="G87" s="12"/>
      <c r="H87" s="12"/>
      <c r="I87" s="12"/>
      <c r="J87" s="12"/>
      <c r="K87" s="12"/>
      <c r="L87" s="12"/>
      <c r="M87" s="981"/>
      <c r="N87" s="981"/>
      <c r="O87" s="981"/>
      <c r="P87" s="981"/>
      <c r="Q87" s="981"/>
      <c r="R87" s="981"/>
      <c r="S87" s="981"/>
      <c r="T87" s="981"/>
      <c r="U87" s="981"/>
      <c r="V87" s="981"/>
      <c r="W87" s="981"/>
      <c r="X87" s="981"/>
      <c r="Y87" s="981"/>
      <c r="Z87" s="981"/>
      <c r="AA87" s="981"/>
      <c r="AB87" s="981"/>
      <c r="AC87" s="981"/>
      <c r="AD87" s="981"/>
      <c r="AE87" s="981"/>
      <c r="AF87" s="981"/>
      <c r="AG87" s="981"/>
      <c r="AH87" s="981"/>
      <c r="AI87" s="981"/>
      <c r="AJ87" s="981"/>
      <c r="AK87" s="981"/>
      <c r="AL87" s="981"/>
      <c r="AM87" s="981"/>
      <c r="AN87" s="981"/>
      <c r="AO87" s="981"/>
      <c r="AP87" s="981"/>
      <c r="AQ87" s="981"/>
      <c r="AR87" s="981"/>
      <c r="AS87" s="981"/>
      <c r="AT87" s="981"/>
      <c r="AU87" s="981"/>
      <c r="AV87" s="981"/>
      <c r="AW87" s="981"/>
      <c r="AX87" s="981"/>
      <c r="AY87" s="981"/>
      <c r="AZ87" s="981"/>
      <c r="BA87" s="981"/>
      <c r="BB87" s="981"/>
      <c r="BC87" s="981"/>
      <c r="BD87" s="981"/>
      <c r="BE87" s="981"/>
      <c r="BF87" s="981"/>
      <c r="BG87" s="981"/>
      <c r="BH87" s="981"/>
      <c r="BI87" s="981"/>
      <c r="BJ87" s="981"/>
      <c r="BK87" s="981"/>
      <c r="BL87" s="981"/>
      <c r="BM87" s="981"/>
      <c r="BN87" s="981"/>
      <c r="BO87" s="981"/>
      <c r="BP87" s="981"/>
      <c r="BQ87" s="981"/>
      <c r="BR87" s="981"/>
      <c r="BS87" s="981"/>
      <c r="BT87" s="981"/>
      <c r="BU87" s="981"/>
      <c r="BV87" s="981"/>
      <c r="BW87" s="981"/>
      <c r="BX87" s="981"/>
      <c r="BY87" s="981"/>
      <c r="BZ87" s="981"/>
      <c r="CA87" s="981"/>
      <c r="CB87" s="981"/>
      <c r="CC87" s="981"/>
      <c r="CD87" s="981"/>
      <c r="CE87" s="981"/>
      <c r="CF87" s="981"/>
      <c r="CG87" s="981"/>
      <c r="CH87" s="981"/>
      <c r="CI87" s="981"/>
      <c r="CJ87" s="981"/>
      <c r="CK87" s="981"/>
      <c r="CL87" s="981"/>
      <c r="CM87" s="981"/>
      <c r="CN87" s="981"/>
      <c r="CO87" s="981"/>
      <c r="CP87" s="981"/>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row>
    <row r="88" spans="1:226" ht="14.1" customHeight="1">
      <c r="A88" s="12"/>
      <c r="B88" s="12"/>
      <c r="C88" s="12"/>
      <c r="D88" s="12"/>
      <c r="E88" s="38"/>
      <c r="F88" s="38"/>
      <c r="G88" s="12"/>
      <c r="H88" s="12"/>
      <c r="I88" s="12"/>
      <c r="J88" s="12"/>
      <c r="K88" s="12"/>
      <c r="L88" s="12"/>
      <c r="M88" s="981"/>
      <c r="N88" s="981"/>
      <c r="O88" s="981"/>
      <c r="P88" s="981"/>
      <c r="Q88" s="981"/>
      <c r="R88" s="981"/>
      <c r="S88" s="981"/>
      <c r="T88" s="981"/>
      <c r="U88" s="981"/>
      <c r="V88" s="981"/>
      <c r="W88" s="981"/>
      <c r="X88" s="981"/>
      <c r="Y88" s="981"/>
      <c r="Z88" s="981"/>
      <c r="AA88" s="981"/>
      <c r="AB88" s="981"/>
      <c r="AC88" s="981"/>
      <c r="AD88" s="981"/>
      <c r="AE88" s="981"/>
      <c r="AF88" s="981"/>
      <c r="AG88" s="981"/>
      <c r="AH88" s="981"/>
      <c r="AI88" s="981"/>
      <c r="AJ88" s="981"/>
      <c r="AK88" s="981"/>
      <c r="AL88" s="981"/>
      <c r="AM88" s="981"/>
      <c r="AN88" s="981"/>
      <c r="AO88" s="981"/>
      <c r="AP88" s="981"/>
      <c r="AQ88" s="981"/>
      <c r="AR88" s="981"/>
      <c r="AS88" s="981"/>
      <c r="AT88" s="981"/>
      <c r="AU88" s="981"/>
      <c r="AV88" s="981"/>
      <c r="AW88" s="981"/>
      <c r="AX88" s="981"/>
      <c r="AY88" s="981"/>
      <c r="AZ88" s="981"/>
      <c r="BA88" s="981"/>
      <c r="BB88" s="981"/>
      <c r="BC88" s="981"/>
      <c r="BD88" s="981"/>
      <c r="BE88" s="981"/>
      <c r="BF88" s="981"/>
      <c r="BG88" s="981"/>
      <c r="BH88" s="981"/>
      <c r="BI88" s="981"/>
      <c r="BJ88" s="981"/>
      <c r="BK88" s="981"/>
      <c r="BL88" s="981"/>
      <c r="BM88" s="981"/>
      <c r="BN88" s="981"/>
      <c r="BO88" s="981"/>
      <c r="BP88" s="981"/>
      <c r="BQ88" s="981"/>
      <c r="BR88" s="981"/>
      <c r="BS88" s="981"/>
      <c r="BT88" s="981"/>
      <c r="BU88" s="981"/>
      <c r="BV88" s="981"/>
      <c r="BW88" s="981"/>
      <c r="BX88" s="981"/>
      <c r="BY88" s="981"/>
      <c r="BZ88" s="981"/>
      <c r="CA88" s="981"/>
      <c r="CB88" s="981"/>
      <c r="CC88" s="981"/>
      <c r="CD88" s="981"/>
      <c r="CE88" s="981"/>
      <c r="CF88" s="981"/>
      <c r="CG88" s="981"/>
      <c r="CH88" s="981"/>
      <c r="CI88" s="981"/>
      <c r="CJ88" s="981"/>
      <c r="CK88" s="981"/>
      <c r="CL88" s="981"/>
      <c r="CM88" s="981"/>
      <c r="CN88" s="981"/>
      <c r="CO88" s="981"/>
      <c r="CP88" s="981"/>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row>
    <row r="89" spans="1:226" ht="14.1" customHeight="1">
      <c r="A89" s="12"/>
      <c r="B89" s="12"/>
      <c r="C89" s="12"/>
      <c r="D89" s="12"/>
      <c r="E89" s="38"/>
      <c r="F89" s="38"/>
      <c r="G89" s="12"/>
      <c r="H89" s="12"/>
      <c r="I89" s="12"/>
      <c r="J89" s="12"/>
      <c r="K89" s="12"/>
      <c r="L89" s="12"/>
      <c r="M89" s="981"/>
      <c r="N89" s="981"/>
      <c r="O89" s="981"/>
      <c r="P89" s="981"/>
      <c r="Q89" s="981"/>
      <c r="R89" s="981"/>
      <c r="S89" s="981"/>
      <c r="T89" s="981"/>
      <c r="U89" s="981"/>
      <c r="V89" s="981"/>
      <c r="W89" s="981"/>
      <c r="X89" s="981"/>
      <c r="Y89" s="981"/>
      <c r="Z89" s="981"/>
      <c r="AA89" s="981"/>
      <c r="AB89" s="981"/>
      <c r="AC89" s="981"/>
      <c r="AD89" s="981"/>
      <c r="AE89" s="981"/>
      <c r="AF89" s="981"/>
      <c r="AG89" s="981"/>
      <c r="AH89" s="981"/>
      <c r="AI89" s="981"/>
      <c r="AJ89" s="981"/>
      <c r="AK89" s="981"/>
      <c r="AL89" s="981"/>
      <c r="AM89" s="981"/>
      <c r="AN89" s="981"/>
      <c r="AO89" s="981"/>
      <c r="AP89" s="981"/>
      <c r="AQ89" s="981"/>
      <c r="AR89" s="981"/>
      <c r="AS89" s="981"/>
      <c r="AT89" s="981"/>
      <c r="AU89" s="981"/>
      <c r="AV89" s="981"/>
      <c r="AW89" s="981"/>
      <c r="AX89" s="981"/>
      <c r="AY89" s="981"/>
      <c r="AZ89" s="981"/>
      <c r="BA89" s="981"/>
      <c r="BB89" s="981"/>
      <c r="BC89" s="981"/>
      <c r="BD89" s="981"/>
      <c r="BE89" s="981"/>
      <c r="BF89" s="981"/>
      <c r="BG89" s="981"/>
      <c r="BH89" s="981"/>
      <c r="BI89" s="981"/>
      <c r="BJ89" s="981"/>
      <c r="BK89" s="981"/>
      <c r="BL89" s="981"/>
      <c r="BM89" s="981"/>
      <c r="BN89" s="981"/>
      <c r="BO89" s="981"/>
      <c r="BP89" s="981"/>
      <c r="BQ89" s="981"/>
      <c r="BR89" s="981"/>
      <c r="BS89" s="981"/>
      <c r="BT89" s="981"/>
      <c r="BU89" s="981"/>
      <c r="BV89" s="981"/>
      <c r="BW89" s="981"/>
      <c r="BX89" s="981"/>
      <c r="BY89" s="981"/>
      <c r="BZ89" s="981"/>
      <c r="CA89" s="981"/>
      <c r="CB89" s="981"/>
      <c r="CC89" s="981"/>
      <c r="CD89" s="981"/>
      <c r="CE89" s="981"/>
      <c r="CF89" s="981"/>
      <c r="CG89" s="981"/>
      <c r="CH89" s="981"/>
      <c r="CI89" s="981"/>
      <c r="CJ89" s="981"/>
      <c r="CK89" s="981"/>
      <c r="CL89" s="981"/>
      <c r="CM89" s="981"/>
      <c r="CN89" s="981"/>
      <c r="CO89" s="981"/>
      <c r="CP89" s="981"/>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row>
    <row r="90" spans="1:226" ht="14.1" customHeight="1">
      <c r="A90" s="12"/>
      <c r="B90" s="12"/>
      <c r="C90" s="12"/>
      <c r="D90" s="12"/>
      <c r="E90" s="38"/>
      <c r="F90" s="38"/>
      <c r="G90" s="12"/>
      <c r="H90" s="12"/>
      <c r="I90" s="12"/>
      <c r="J90" s="12"/>
      <c r="K90" s="12"/>
      <c r="L90" s="12"/>
      <c r="M90" s="981"/>
      <c r="N90" s="981"/>
      <c r="O90" s="981"/>
      <c r="P90" s="981"/>
      <c r="Q90" s="981"/>
      <c r="R90" s="981"/>
      <c r="S90" s="981"/>
      <c r="T90" s="981"/>
      <c r="U90" s="981"/>
      <c r="V90" s="981"/>
      <c r="W90" s="981"/>
      <c r="X90" s="981"/>
      <c r="Y90" s="981"/>
      <c r="Z90" s="981"/>
      <c r="AA90" s="981"/>
      <c r="AB90" s="981"/>
      <c r="AC90" s="981"/>
      <c r="AD90" s="981"/>
      <c r="AE90" s="981"/>
      <c r="AF90" s="981"/>
      <c r="AG90" s="981"/>
      <c r="AH90" s="981"/>
      <c r="AI90" s="981"/>
      <c r="AJ90" s="981"/>
      <c r="AK90" s="981"/>
      <c r="AL90" s="981"/>
      <c r="AM90" s="981"/>
      <c r="AN90" s="981"/>
      <c r="AO90" s="981"/>
      <c r="AP90" s="981"/>
      <c r="AQ90" s="981"/>
      <c r="AR90" s="981"/>
      <c r="AS90" s="981"/>
      <c r="AT90" s="981"/>
      <c r="AU90" s="981"/>
      <c r="AV90" s="981"/>
      <c r="AW90" s="981"/>
      <c r="AX90" s="981"/>
      <c r="AY90" s="981"/>
      <c r="AZ90" s="981"/>
      <c r="BA90" s="981"/>
      <c r="BB90" s="981"/>
      <c r="BC90" s="981"/>
      <c r="BD90" s="981"/>
      <c r="BE90" s="981"/>
      <c r="BF90" s="981"/>
      <c r="BG90" s="981"/>
      <c r="BH90" s="981"/>
      <c r="BI90" s="981"/>
      <c r="BJ90" s="981"/>
      <c r="BK90" s="981"/>
      <c r="BL90" s="981"/>
      <c r="BM90" s="981"/>
      <c r="BN90" s="981"/>
      <c r="BO90" s="981"/>
      <c r="BP90" s="981"/>
      <c r="BQ90" s="981"/>
      <c r="BR90" s="981"/>
      <c r="BS90" s="981"/>
      <c r="BT90" s="981"/>
      <c r="BU90" s="981"/>
      <c r="BV90" s="981"/>
      <c r="BW90" s="981"/>
      <c r="BX90" s="981"/>
      <c r="BY90" s="981"/>
      <c r="BZ90" s="981"/>
      <c r="CA90" s="981"/>
      <c r="CB90" s="981"/>
      <c r="CC90" s="981"/>
      <c r="CD90" s="981"/>
      <c r="CE90" s="981"/>
      <c r="CF90" s="981"/>
      <c r="CG90" s="981"/>
      <c r="CH90" s="981"/>
      <c r="CI90" s="981"/>
      <c r="CJ90" s="981"/>
      <c r="CK90" s="981"/>
      <c r="CL90" s="981"/>
      <c r="CM90" s="981"/>
      <c r="CN90" s="981"/>
      <c r="CO90" s="981"/>
      <c r="CP90" s="981"/>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row>
    <row r="91" spans="1:226" ht="14.1" customHeight="1">
      <c r="A91" s="12"/>
      <c r="B91" s="12"/>
      <c r="C91" s="12"/>
      <c r="D91" s="12"/>
      <c r="E91" s="38"/>
      <c r="F91" s="38"/>
      <c r="G91" s="12"/>
      <c r="H91" s="12"/>
      <c r="I91" s="12"/>
      <c r="J91" s="12"/>
      <c r="K91" s="12"/>
      <c r="L91" s="12"/>
      <c r="M91" s="981"/>
      <c r="N91" s="981"/>
      <c r="O91" s="981"/>
      <c r="P91" s="981"/>
      <c r="Q91" s="981"/>
      <c r="R91" s="981"/>
      <c r="S91" s="981"/>
      <c r="T91" s="981"/>
      <c r="U91" s="981"/>
      <c r="V91" s="981"/>
      <c r="W91" s="981"/>
      <c r="X91" s="981"/>
      <c r="Y91" s="981"/>
      <c r="Z91" s="981"/>
      <c r="AA91" s="981"/>
      <c r="AB91" s="981"/>
      <c r="AC91" s="981"/>
      <c r="AD91" s="981"/>
      <c r="AE91" s="981"/>
      <c r="AF91" s="981"/>
      <c r="AG91" s="981"/>
      <c r="AH91" s="981"/>
      <c r="AI91" s="981"/>
      <c r="AJ91" s="981"/>
      <c r="AK91" s="981"/>
      <c r="AL91" s="981"/>
      <c r="AM91" s="981"/>
      <c r="AN91" s="981"/>
      <c r="AO91" s="981"/>
      <c r="AP91" s="981"/>
      <c r="AQ91" s="981"/>
      <c r="AR91" s="981"/>
      <c r="AS91" s="981"/>
      <c r="AT91" s="981"/>
      <c r="AU91" s="981"/>
      <c r="AV91" s="981"/>
      <c r="AW91" s="981"/>
      <c r="AX91" s="981"/>
      <c r="AY91" s="981"/>
      <c r="AZ91" s="981"/>
      <c r="BA91" s="981"/>
      <c r="BB91" s="981"/>
      <c r="BC91" s="981"/>
      <c r="BD91" s="981"/>
      <c r="BE91" s="981"/>
      <c r="BF91" s="981"/>
      <c r="BG91" s="981"/>
      <c r="BH91" s="981"/>
      <c r="BI91" s="981"/>
      <c r="BJ91" s="981"/>
      <c r="BK91" s="981"/>
      <c r="BL91" s="981"/>
      <c r="BM91" s="981"/>
      <c r="BN91" s="981"/>
      <c r="BO91" s="981"/>
      <c r="BP91" s="981"/>
      <c r="BQ91" s="981"/>
      <c r="BR91" s="981"/>
      <c r="BS91" s="981"/>
      <c r="BT91" s="981"/>
      <c r="BU91" s="981"/>
      <c r="BV91" s="981"/>
      <c r="BW91" s="981"/>
      <c r="BX91" s="981"/>
      <c r="BY91" s="981"/>
      <c r="BZ91" s="981"/>
      <c r="CA91" s="981"/>
      <c r="CB91" s="981"/>
      <c r="CC91" s="981"/>
      <c r="CD91" s="981"/>
      <c r="CE91" s="981"/>
      <c r="CF91" s="981"/>
      <c r="CG91" s="981"/>
      <c r="CH91" s="981"/>
      <c r="CI91" s="981"/>
      <c r="CJ91" s="981"/>
      <c r="CK91" s="981"/>
      <c r="CL91" s="981"/>
      <c r="CM91" s="981"/>
      <c r="CN91" s="981"/>
      <c r="CO91" s="981"/>
      <c r="CP91" s="981"/>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row>
    <row r="92" spans="1:226" ht="14.1" customHeight="1">
      <c r="A92" s="12"/>
      <c r="B92" s="12"/>
      <c r="C92" s="12"/>
      <c r="D92" s="12"/>
      <c r="E92" s="38"/>
      <c r="F92" s="38"/>
      <c r="G92" s="12"/>
      <c r="H92" s="12"/>
      <c r="I92" s="12"/>
      <c r="J92" s="12"/>
      <c r="K92" s="12"/>
      <c r="L92" s="12"/>
      <c r="M92" s="981"/>
      <c r="N92" s="981"/>
      <c r="O92" s="981"/>
      <c r="P92" s="981"/>
      <c r="Q92" s="981"/>
      <c r="R92" s="981"/>
      <c r="S92" s="981"/>
      <c r="T92" s="981"/>
      <c r="U92" s="981"/>
      <c r="V92" s="981"/>
      <c r="W92" s="981"/>
      <c r="X92" s="981"/>
      <c r="Y92" s="981"/>
      <c r="Z92" s="981"/>
      <c r="AA92" s="981"/>
      <c r="AB92" s="981"/>
      <c r="AC92" s="981"/>
      <c r="AD92" s="981"/>
      <c r="AE92" s="981"/>
      <c r="AF92" s="981"/>
      <c r="AG92" s="981"/>
      <c r="AH92" s="981"/>
      <c r="AI92" s="981"/>
      <c r="AJ92" s="981"/>
      <c r="AK92" s="981"/>
      <c r="AL92" s="981"/>
      <c r="AM92" s="981"/>
      <c r="AN92" s="981"/>
      <c r="AO92" s="981"/>
      <c r="AP92" s="981"/>
      <c r="AQ92" s="981"/>
      <c r="AR92" s="981"/>
      <c r="AS92" s="981"/>
      <c r="AT92" s="981"/>
      <c r="AU92" s="981"/>
      <c r="AV92" s="981"/>
      <c r="AW92" s="981"/>
      <c r="AX92" s="981"/>
      <c r="AY92" s="981"/>
      <c r="AZ92" s="981"/>
      <c r="BA92" s="981"/>
      <c r="BB92" s="981"/>
      <c r="BC92" s="981"/>
      <c r="BD92" s="981"/>
      <c r="BE92" s="981"/>
      <c r="BF92" s="981"/>
      <c r="BG92" s="981"/>
      <c r="BH92" s="981"/>
      <c r="BI92" s="981"/>
      <c r="BJ92" s="981"/>
      <c r="BK92" s="981"/>
      <c r="BL92" s="981"/>
      <c r="BM92" s="981"/>
      <c r="BN92" s="981"/>
      <c r="BO92" s="981"/>
      <c r="BP92" s="981"/>
      <c r="BQ92" s="981"/>
      <c r="BR92" s="981"/>
      <c r="BS92" s="981"/>
      <c r="BT92" s="981"/>
      <c r="BU92" s="981"/>
      <c r="BV92" s="981"/>
      <c r="BW92" s="981"/>
      <c r="BX92" s="981"/>
      <c r="BY92" s="981"/>
      <c r="BZ92" s="981"/>
      <c r="CA92" s="981"/>
      <c r="CB92" s="981"/>
      <c r="CC92" s="981"/>
      <c r="CD92" s="981"/>
      <c r="CE92" s="981"/>
      <c r="CF92" s="981"/>
      <c r="CG92" s="981"/>
      <c r="CH92" s="981"/>
      <c r="CI92" s="981"/>
      <c r="CJ92" s="981"/>
      <c r="CK92" s="981"/>
      <c r="CL92" s="981"/>
      <c r="CM92" s="981"/>
      <c r="CN92" s="981"/>
      <c r="CO92" s="981"/>
      <c r="CP92" s="981"/>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row>
    <row r="93" spans="1:226" ht="14.1" customHeight="1">
      <c r="A93" s="12"/>
      <c r="B93" s="12"/>
      <c r="C93" s="12"/>
      <c r="D93" s="12"/>
      <c r="E93" s="38"/>
      <c r="F93" s="38"/>
      <c r="G93" s="12"/>
      <c r="H93" s="12"/>
      <c r="I93" s="12"/>
      <c r="J93" s="12"/>
      <c r="K93" s="12"/>
      <c r="L93" s="12"/>
      <c r="M93" s="981"/>
      <c r="N93" s="981"/>
      <c r="O93" s="981"/>
      <c r="P93" s="981"/>
      <c r="Q93" s="981"/>
      <c r="R93" s="981"/>
      <c r="S93" s="981"/>
      <c r="T93" s="981"/>
      <c r="U93" s="981"/>
      <c r="V93" s="981"/>
      <c r="W93" s="981"/>
      <c r="X93" s="981"/>
      <c r="Y93" s="981"/>
      <c r="Z93" s="981"/>
      <c r="AA93" s="981"/>
      <c r="AB93" s="981"/>
      <c r="AC93" s="981"/>
      <c r="AD93" s="981"/>
      <c r="AE93" s="981"/>
      <c r="AF93" s="981"/>
      <c r="AG93" s="981"/>
      <c r="AH93" s="981"/>
      <c r="AI93" s="981"/>
      <c r="AJ93" s="981"/>
      <c r="AK93" s="981"/>
      <c r="AL93" s="981"/>
      <c r="AM93" s="981"/>
      <c r="AN93" s="981"/>
      <c r="AO93" s="981"/>
      <c r="AP93" s="981"/>
      <c r="AQ93" s="981"/>
      <c r="AR93" s="981"/>
      <c r="AS93" s="981"/>
      <c r="AT93" s="981"/>
      <c r="AU93" s="981"/>
      <c r="AV93" s="981"/>
      <c r="AW93" s="981"/>
      <c r="AX93" s="981"/>
      <c r="AY93" s="981"/>
      <c r="AZ93" s="981"/>
      <c r="BA93" s="981"/>
      <c r="BB93" s="981"/>
      <c r="BC93" s="981"/>
      <c r="BD93" s="981"/>
      <c r="BE93" s="981"/>
      <c r="BF93" s="981"/>
      <c r="BG93" s="981"/>
      <c r="BH93" s="981"/>
      <c r="BI93" s="981"/>
      <c r="BJ93" s="981"/>
      <c r="BK93" s="981"/>
      <c r="BL93" s="981"/>
      <c r="BM93" s="981"/>
      <c r="BN93" s="981"/>
      <c r="BO93" s="981"/>
      <c r="BP93" s="981"/>
      <c r="BQ93" s="981"/>
      <c r="BR93" s="981"/>
      <c r="BS93" s="981"/>
      <c r="BT93" s="981"/>
      <c r="BU93" s="981"/>
      <c r="BV93" s="981"/>
      <c r="BW93" s="981"/>
      <c r="BX93" s="981"/>
      <c r="BY93" s="981"/>
      <c r="BZ93" s="981"/>
      <c r="CA93" s="981"/>
      <c r="CB93" s="981"/>
      <c r="CC93" s="981"/>
      <c r="CD93" s="981"/>
      <c r="CE93" s="981"/>
      <c r="CF93" s="981"/>
      <c r="CG93" s="981"/>
      <c r="CH93" s="981"/>
      <c r="CI93" s="981"/>
      <c r="CJ93" s="981"/>
      <c r="CK93" s="981"/>
      <c r="CL93" s="981"/>
      <c r="CM93" s="981"/>
      <c r="CN93" s="981"/>
      <c r="CO93" s="981"/>
      <c r="CP93" s="981"/>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row>
    <row r="94" spans="1:226" ht="14.1" customHeight="1">
      <c r="A94" s="12"/>
      <c r="B94" s="12"/>
      <c r="C94" s="12"/>
      <c r="D94" s="12"/>
      <c r="E94" s="38"/>
      <c r="F94" s="38"/>
      <c r="G94" s="12"/>
      <c r="H94" s="12"/>
      <c r="I94" s="12"/>
      <c r="J94" s="12"/>
      <c r="K94" s="12"/>
      <c r="L94" s="12"/>
      <c r="M94" s="981"/>
      <c r="N94" s="981"/>
      <c r="O94" s="981"/>
      <c r="P94" s="981"/>
      <c r="Q94" s="981"/>
      <c r="R94" s="981"/>
      <c r="S94" s="981"/>
      <c r="T94" s="981"/>
      <c r="U94" s="981"/>
      <c r="V94" s="981"/>
      <c r="W94" s="981"/>
      <c r="X94" s="981"/>
      <c r="Y94" s="981"/>
      <c r="Z94" s="981"/>
      <c r="AA94" s="981"/>
      <c r="AB94" s="981"/>
      <c r="AC94" s="981"/>
      <c r="AD94" s="981"/>
      <c r="AE94" s="981"/>
      <c r="AF94" s="981"/>
      <c r="AG94" s="981"/>
      <c r="AH94" s="981"/>
      <c r="AI94" s="981"/>
      <c r="AJ94" s="981"/>
      <c r="AK94" s="981"/>
      <c r="AL94" s="981"/>
      <c r="AM94" s="981"/>
      <c r="AN94" s="981"/>
      <c r="AO94" s="981"/>
      <c r="AP94" s="981"/>
      <c r="AQ94" s="981"/>
      <c r="AR94" s="981"/>
      <c r="AS94" s="981"/>
      <c r="AT94" s="981"/>
      <c r="AU94" s="981"/>
      <c r="AV94" s="981"/>
      <c r="AW94" s="981"/>
      <c r="AX94" s="981"/>
      <c r="AY94" s="981"/>
      <c r="AZ94" s="981"/>
      <c r="BA94" s="981"/>
      <c r="BB94" s="981"/>
      <c r="BC94" s="981"/>
      <c r="BD94" s="981"/>
      <c r="BE94" s="981"/>
      <c r="BF94" s="981"/>
      <c r="BG94" s="981"/>
      <c r="BH94" s="981"/>
      <c r="BI94" s="981"/>
      <c r="BJ94" s="981"/>
      <c r="BK94" s="981"/>
      <c r="BL94" s="981"/>
      <c r="BM94" s="981"/>
      <c r="BN94" s="981"/>
      <c r="BO94" s="981"/>
      <c r="BP94" s="981"/>
      <c r="BQ94" s="981"/>
      <c r="BR94" s="981"/>
      <c r="BS94" s="981"/>
      <c r="BT94" s="981"/>
      <c r="BU94" s="981"/>
      <c r="BV94" s="981"/>
      <c r="BW94" s="981"/>
      <c r="BX94" s="981"/>
      <c r="BY94" s="981"/>
      <c r="BZ94" s="981"/>
      <c r="CA94" s="981"/>
      <c r="CB94" s="981"/>
      <c r="CC94" s="981"/>
      <c r="CD94" s="981"/>
      <c r="CE94" s="981"/>
      <c r="CF94" s="981"/>
      <c r="CG94" s="981"/>
      <c r="CH94" s="981"/>
      <c r="CI94" s="981"/>
      <c r="CJ94" s="981"/>
      <c r="CK94" s="981"/>
      <c r="CL94" s="981"/>
      <c r="CM94" s="981"/>
      <c r="CN94" s="981"/>
      <c r="CO94" s="981"/>
      <c r="CP94" s="981"/>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row>
    <row r="95" spans="1:226" ht="14.1" customHeight="1">
      <c r="A95" s="12"/>
      <c r="B95" s="12"/>
      <c r="C95" s="12"/>
      <c r="D95" s="12"/>
      <c r="E95" s="38"/>
      <c r="F95" s="38"/>
      <c r="G95" s="12"/>
      <c r="H95" s="12"/>
      <c r="I95" s="12"/>
      <c r="J95" s="12"/>
      <c r="K95" s="12"/>
      <c r="L95" s="12"/>
      <c r="M95" s="981"/>
      <c r="N95" s="981"/>
      <c r="O95" s="981"/>
      <c r="P95" s="981"/>
      <c r="Q95" s="981"/>
      <c r="R95" s="981"/>
      <c r="S95" s="981"/>
      <c r="T95" s="981"/>
      <c r="U95" s="981"/>
      <c r="V95" s="981"/>
      <c r="W95" s="981"/>
      <c r="X95" s="981"/>
      <c r="Y95" s="981"/>
      <c r="Z95" s="981"/>
      <c r="AA95" s="981"/>
      <c r="AB95" s="981"/>
      <c r="AC95" s="981"/>
      <c r="AD95" s="981"/>
      <c r="AE95" s="981"/>
      <c r="AF95" s="981"/>
      <c r="AG95" s="981"/>
      <c r="AH95" s="981"/>
      <c r="AI95" s="981"/>
      <c r="AJ95" s="981"/>
      <c r="AK95" s="981"/>
      <c r="AL95" s="981"/>
      <c r="AM95" s="981"/>
      <c r="AN95" s="981"/>
      <c r="AO95" s="981"/>
      <c r="AP95" s="981"/>
      <c r="AQ95" s="981"/>
      <c r="AR95" s="981"/>
      <c r="AS95" s="981"/>
      <c r="AT95" s="981"/>
      <c r="AU95" s="981"/>
      <c r="AV95" s="981"/>
      <c r="AW95" s="981"/>
      <c r="AX95" s="981"/>
      <c r="AY95" s="981"/>
      <c r="AZ95" s="981"/>
      <c r="BA95" s="981"/>
      <c r="BB95" s="981"/>
      <c r="BC95" s="981"/>
      <c r="BD95" s="981"/>
      <c r="BE95" s="981"/>
      <c r="BF95" s="981"/>
      <c r="BG95" s="981"/>
      <c r="BH95" s="981"/>
      <c r="BI95" s="981"/>
      <c r="BJ95" s="981"/>
      <c r="BK95" s="981"/>
      <c r="BL95" s="981"/>
      <c r="BM95" s="981"/>
      <c r="BN95" s="981"/>
      <c r="BO95" s="981"/>
      <c r="BP95" s="981"/>
      <c r="BQ95" s="981"/>
      <c r="BR95" s="981"/>
      <c r="BS95" s="981"/>
      <c r="BT95" s="981"/>
      <c r="BU95" s="981"/>
      <c r="BV95" s="981"/>
      <c r="BW95" s="981"/>
      <c r="BX95" s="981"/>
      <c r="BY95" s="981"/>
      <c r="BZ95" s="981"/>
      <c r="CA95" s="981"/>
      <c r="CB95" s="981"/>
      <c r="CC95" s="981"/>
      <c r="CD95" s="981"/>
      <c r="CE95" s="981"/>
      <c r="CF95" s="981"/>
      <c r="CG95" s="981"/>
      <c r="CH95" s="981"/>
      <c r="CI95" s="981"/>
      <c r="CJ95" s="981"/>
      <c r="CK95" s="981"/>
      <c r="CL95" s="981"/>
      <c r="CM95" s="981"/>
      <c r="CN95" s="981"/>
      <c r="CO95" s="981"/>
      <c r="CP95" s="981"/>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row>
    <row r="96" spans="1:226" ht="14.1" customHeight="1">
      <c r="A96" s="12"/>
      <c r="B96" s="12"/>
      <c r="C96" s="12"/>
      <c r="D96" s="12"/>
      <c r="E96" s="38"/>
      <c r="F96" s="38"/>
      <c r="G96" s="12"/>
      <c r="H96" s="12"/>
      <c r="I96" s="12"/>
      <c r="J96" s="12"/>
      <c r="K96" s="12"/>
      <c r="L96" s="12"/>
      <c r="M96" s="981"/>
      <c r="N96" s="981"/>
      <c r="O96" s="981"/>
      <c r="P96" s="981"/>
      <c r="Q96" s="981"/>
      <c r="R96" s="981"/>
      <c r="S96" s="981"/>
      <c r="T96" s="981"/>
      <c r="U96" s="981"/>
      <c r="V96" s="981"/>
      <c r="W96" s="981"/>
      <c r="X96" s="981"/>
      <c r="Y96" s="981"/>
      <c r="Z96" s="981"/>
      <c r="AA96" s="981"/>
      <c r="AB96" s="981"/>
      <c r="AC96" s="981"/>
      <c r="AD96" s="981"/>
      <c r="AE96" s="981"/>
      <c r="AF96" s="981"/>
      <c r="AG96" s="981"/>
      <c r="AH96" s="981"/>
      <c r="AI96" s="981"/>
      <c r="AJ96" s="981"/>
      <c r="AK96" s="981"/>
      <c r="AL96" s="981"/>
      <c r="AM96" s="981"/>
      <c r="AN96" s="981"/>
      <c r="AO96" s="981"/>
      <c r="AP96" s="981"/>
      <c r="AQ96" s="981"/>
      <c r="AR96" s="981"/>
      <c r="AS96" s="981"/>
      <c r="AT96" s="981"/>
      <c r="AU96" s="981"/>
      <c r="AV96" s="981"/>
      <c r="AW96" s="981"/>
      <c r="AX96" s="981"/>
      <c r="AY96" s="981"/>
      <c r="AZ96" s="981"/>
      <c r="BA96" s="981"/>
      <c r="BB96" s="981"/>
      <c r="BC96" s="981"/>
      <c r="BD96" s="981"/>
      <c r="BE96" s="981"/>
      <c r="BF96" s="981"/>
      <c r="BG96" s="981"/>
      <c r="BH96" s="981"/>
      <c r="BI96" s="981"/>
      <c r="BJ96" s="981"/>
      <c r="BK96" s="981"/>
      <c r="BL96" s="981"/>
      <c r="BM96" s="981"/>
      <c r="BN96" s="981"/>
      <c r="BO96" s="981"/>
      <c r="BP96" s="981"/>
      <c r="BQ96" s="981"/>
      <c r="BR96" s="981"/>
      <c r="BS96" s="981"/>
      <c r="BT96" s="981"/>
      <c r="BU96" s="981"/>
      <c r="BV96" s="981"/>
      <c r="BW96" s="981"/>
      <c r="BX96" s="981"/>
      <c r="BY96" s="981"/>
      <c r="BZ96" s="981"/>
      <c r="CA96" s="981"/>
      <c r="CB96" s="981"/>
      <c r="CC96" s="981"/>
      <c r="CD96" s="981"/>
      <c r="CE96" s="981"/>
      <c r="CF96" s="981"/>
      <c r="CG96" s="981"/>
      <c r="CH96" s="981"/>
      <c r="CI96" s="981"/>
      <c r="CJ96" s="981"/>
      <c r="CK96" s="981"/>
      <c r="CL96" s="981"/>
      <c r="CM96" s="981"/>
      <c r="CN96" s="981"/>
      <c r="CO96" s="981"/>
      <c r="CP96" s="981"/>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row>
    <row r="97" spans="1:226" ht="14.1" customHeight="1">
      <c r="A97" s="12"/>
      <c r="B97" s="12"/>
      <c r="C97" s="12"/>
      <c r="D97" s="12"/>
      <c r="E97" s="38"/>
      <c r="F97" s="38"/>
      <c r="G97" s="12"/>
      <c r="H97" s="12"/>
      <c r="I97" s="12"/>
      <c r="J97" s="12"/>
      <c r="K97" s="12"/>
      <c r="L97" s="12"/>
      <c r="M97" s="981"/>
      <c r="N97" s="981"/>
      <c r="O97" s="981"/>
      <c r="P97" s="981"/>
      <c r="Q97" s="981"/>
      <c r="R97" s="981"/>
      <c r="S97" s="981"/>
      <c r="T97" s="981"/>
      <c r="U97" s="981"/>
      <c r="V97" s="981"/>
      <c r="W97" s="981"/>
      <c r="X97" s="981"/>
      <c r="Y97" s="981"/>
      <c r="Z97" s="981"/>
      <c r="AA97" s="981"/>
      <c r="AB97" s="981"/>
      <c r="AC97" s="981"/>
      <c r="AD97" s="981"/>
      <c r="AE97" s="981"/>
      <c r="AF97" s="981"/>
      <c r="AG97" s="981"/>
      <c r="AH97" s="981"/>
      <c r="AI97" s="981"/>
      <c r="AJ97" s="981"/>
      <c r="AK97" s="981"/>
      <c r="AL97" s="981"/>
      <c r="AM97" s="981"/>
      <c r="AN97" s="981"/>
      <c r="AO97" s="981"/>
      <c r="AP97" s="981"/>
      <c r="AQ97" s="981"/>
      <c r="AR97" s="981"/>
      <c r="AS97" s="981"/>
      <c r="AT97" s="981"/>
      <c r="AU97" s="981"/>
      <c r="AV97" s="981"/>
      <c r="AW97" s="981"/>
      <c r="AX97" s="981"/>
      <c r="AY97" s="981"/>
      <c r="AZ97" s="981"/>
      <c r="BA97" s="981"/>
      <c r="BB97" s="981"/>
      <c r="BC97" s="981"/>
      <c r="BD97" s="981"/>
      <c r="BE97" s="981"/>
      <c r="BF97" s="981"/>
      <c r="BG97" s="981"/>
      <c r="BH97" s="981"/>
      <c r="BI97" s="981"/>
      <c r="BJ97" s="981"/>
      <c r="BK97" s="981"/>
      <c r="BL97" s="981"/>
      <c r="BM97" s="981"/>
      <c r="BN97" s="981"/>
      <c r="BO97" s="981"/>
      <c r="BP97" s="981"/>
      <c r="BQ97" s="981"/>
      <c r="BR97" s="981"/>
      <c r="BS97" s="981"/>
      <c r="BT97" s="981"/>
      <c r="BU97" s="981"/>
      <c r="BV97" s="981"/>
      <c r="BW97" s="981"/>
      <c r="BX97" s="981"/>
      <c r="BY97" s="981"/>
      <c r="BZ97" s="981"/>
      <c r="CA97" s="981"/>
      <c r="CB97" s="981"/>
      <c r="CC97" s="981"/>
      <c r="CD97" s="981"/>
      <c r="CE97" s="981"/>
      <c r="CF97" s="981"/>
      <c r="CG97" s="981"/>
      <c r="CH97" s="981"/>
      <c r="CI97" s="981"/>
      <c r="CJ97" s="981"/>
      <c r="CK97" s="981"/>
      <c r="CL97" s="981"/>
      <c r="CM97" s="981"/>
      <c r="CN97" s="981"/>
      <c r="CO97" s="981"/>
      <c r="CP97" s="981"/>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row>
    <row r="98" spans="1:226" ht="14.1" customHeight="1">
      <c r="A98" s="12"/>
      <c r="B98" s="12"/>
      <c r="C98" s="12"/>
      <c r="D98" s="12"/>
      <c r="E98" s="38"/>
      <c r="F98" s="38"/>
      <c r="G98" s="12"/>
      <c r="H98" s="12"/>
      <c r="I98" s="12"/>
      <c r="J98" s="12"/>
      <c r="K98" s="12"/>
      <c r="L98" s="12"/>
      <c r="M98" s="981"/>
      <c r="N98" s="981"/>
      <c r="O98" s="981"/>
      <c r="P98" s="981"/>
      <c r="Q98" s="981"/>
      <c r="R98" s="981"/>
      <c r="S98" s="981"/>
      <c r="T98" s="981"/>
      <c r="U98" s="981"/>
      <c r="V98" s="981"/>
      <c r="W98" s="981"/>
      <c r="X98" s="981"/>
      <c r="Y98" s="981"/>
      <c r="Z98" s="981"/>
      <c r="AA98" s="981"/>
      <c r="AB98" s="981"/>
      <c r="AC98" s="981"/>
      <c r="AD98" s="981"/>
      <c r="AE98" s="981"/>
      <c r="AF98" s="981"/>
      <c r="AG98" s="981"/>
      <c r="AH98" s="981"/>
      <c r="AI98" s="981"/>
      <c r="AJ98" s="981"/>
      <c r="AK98" s="981"/>
      <c r="AL98" s="981"/>
      <c r="AM98" s="981"/>
      <c r="AN98" s="981"/>
      <c r="AO98" s="981"/>
      <c r="AP98" s="981"/>
      <c r="AQ98" s="981"/>
      <c r="AR98" s="981"/>
      <c r="AS98" s="981"/>
      <c r="AT98" s="981"/>
      <c r="AU98" s="981"/>
      <c r="AV98" s="981"/>
      <c r="AW98" s="981"/>
      <c r="AX98" s="981"/>
      <c r="AY98" s="981"/>
      <c r="AZ98" s="981"/>
      <c r="BA98" s="981"/>
      <c r="BB98" s="981"/>
      <c r="BC98" s="981"/>
      <c r="BD98" s="981"/>
      <c r="BE98" s="981"/>
      <c r="BF98" s="981"/>
      <c r="BG98" s="981"/>
      <c r="BH98" s="981"/>
      <c r="BI98" s="981"/>
      <c r="BJ98" s="981"/>
      <c r="BK98" s="981"/>
      <c r="BL98" s="981"/>
      <c r="BM98" s="981"/>
      <c r="BN98" s="981"/>
      <c r="BO98" s="981"/>
      <c r="BP98" s="981"/>
      <c r="BQ98" s="981"/>
      <c r="BR98" s="981"/>
      <c r="BS98" s="981"/>
      <c r="BT98" s="981"/>
      <c r="BU98" s="981"/>
      <c r="BV98" s="981"/>
      <c r="BW98" s="981"/>
      <c r="BX98" s="981"/>
      <c r="BY98" s="981"/>
      <c r="BZ98" s="981"/>
      <c r="CA98" s="981"/>
      <c r="CB98" s="981"/>
      <c r="CC98" s="981"/>
      <c r="CD98" s="981"/>
      <c r="CE98" s="981"/>
      <c r="CF98" s="981"/>
      <c r="CG98" s="981"/>
      <c r="CH98" s="981"/>
      <c r="CI98" s="981"/>
      <c r="CJ98" s="981"/>
      <c r="CK98" s="981"/>
      <c r="CL98" s="981"/>
      <c r="CM98" s="981"/>
      <c r="CN98" s="981"/>
      <c r="CO98" s="981"/>
      <c r="CP98" s="981"/>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row>
    <row r="99" spans="1:226" ht="14.1" customHeight="1">
      <c r="A99" s="12"/>
      <c r="B99" s="12"/>
      <c r="C99" s="12"/>
      <c r="D99" s="12"/>
      <c r="E99" s="38"/>
      <c r="F99" s="38"/>
      <c r="G99" s="12"/>
      <c r="H99" s="12"/>
      <c r="I99" s="12"/>
      <c r="J99" s="12"/>
      <c r="K99" s="12"/>
      <c r="L99" s="12"/>
      <c r="M99" s="981"/>
      <c r="N99" s="981"/>
      <c r="O99" s="981"/>
      <c r="P99" s="981"/>
      <c r="Q99" s="981"/>
      <c r="R99" s="981"/>
      <c r="S99" s="981"/>
      <c r="T99" s="981"/>
      <c r="U99" s="981"/>
      <c r="V99" s="981"/>
      <c r="W99" s="981"/>
      <c r="X99" s="981"/>
      <c r="Y99" s="981"/>
      <c r="Z99" s="981"/>
      <c r="AA99" s="981"/>
      <c r="AB99" s="981"/>
      <c r="AC99" s="981"/>
      <c r="AD99" s="981"/>
      <c r="AE99" s="981"/>
      <c r="AF99" s="981"/>
      <c r="AG99" s="981"/>
      <c r="AH99" s="981"/>
      <c r="AI99" s="981"/>
      <c r="AJ99" s="981"/>
      <c r="AK99" s="981"/>
      <c r="AL99" s="981"/>
      <c r="AM99" s="981"/>
      <c r="AN99" s="981"/>
      <c r="AO99" s="981"/>
      <c r="AP99" s="981"/>
      <c r="AQ99" s="981"/>
      <c r="AR99" s="981"/>
      <c r="AS99" s="981"/>
      <c r="AT99" s="981"/>
      <c r="AU99" s="981"/>
      <c r="AV99" s="981"/>
      <c r="AW99" s="981"/>
      <c r="AX99" s="981"/>
      <c r="AY99" s="981"/>
      <c r="AZ99" s="981"/>
      <c r="BA99" s="981"/>
      <c r="BB99" s="981"/>
      <c r="BC99" s="981"/>
      <c r="BD99" s="981"/>
      <c r="BE99" s="981"/>
      <c r="BF99" s="981"/>
      <c r="BG99" s="981"/>
      <c r="BH99" s="981"/>
      <c r="BI99" s="981"/>
      <c r="BJ99" s="981"/>
      <c r="BK99" s="981"/>
      <c r="BL99" s="981"/>
      <c r="BM99" s="981"/>
      <c r="BN99" s="981"/>
      <c r="BO99" s="981"/>
      <c r="BP99" s="981"/>
      <c r="BQ99" s="981"/>
      <c r="BR99" s="981"/>
      <c r="BS99" s="981"/>
      <c r="BT99" s="981"/>
      <c r="BU99" s="981"/>
      <c r="BV99" s="981"/>
      <c r="BW99" s="981"/>
      <c r="BX99" s="981"/>
      <c r="BY99" s="981"/>
      <c r="BZ99" s="981"/>
      <c r="CA99" s="981"/>
      <c r="CB99" s="981"/>
      <c r="CC99" s="981"/>
      <c r="CD99" s="981"/>
      <c r="CE99" s="981"/>
      <c r="CF99" s="981"/>
      <c r="CG99" s="981"/>
      <c r="CH99" s="981"/>
      <c r="CI99" s="981"/>
      <c r="CJ99" s="981"/>
      <c r="CK99" s="981"/>
      <c r="CL99" s="981"/>
      <c r="CM99" s="981"/>
      <c r="CN99" s="981"/>
      <c r="CO99" s="981"/>
      <c r="CP99" s="981"/>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row>
    <row r="100" spans="1:226" ht="14.1" customHeight="1">
      <c r="A100" s="12"/>
      <c r="B100" s="12"/>
      <c r="C100" s="12"/>
      <c r="D100" s="12"/>
      <c r="E100" s="38"/>
      <c r="F100" s="38"/>
      <c r="G100" s="12"/>
      <c r="H100" s="12"/>
      <c r="I100" s="12"/>
      <c r="J100" s="12"/>
      <c r="K100" s="12"/>
      <c r="L100" s="12"/>
      <c r="M100" s="981"/>
      <c r="N100" s="981"/>
      <c r="O100" s="981"/>
      <c r="P100" s="981"/>
      <c r="Q100" s="981"/>
      <c r="R100" s="981"/>
      <c r="S100" s="981"/>
      <c r="T100" s="981"/>
      <c r="U100" s="981"/>
      <c r="V100" s="981"/>
      <c r="W100" s="981"/>
      <c r="X100" s="981"/>
      <c r="Y100" s="981"/>
      <c r="Z100" s="981"/>
      <c r="AA100" s="981"/>
      <c r="AB100" s="981"/>
      <c r="AC100" s="981"/>
      <c r="AD100" s="981"/>
      <c r="AE100" s="981"/>
      <c r="AF100" s="981"/>
      <c r="AG100" s="981"/>
      <c r="AH100" s="981"/>
      <c r="AI100" s="981"/>
      <c r="AJ100" s="981"/>
      <c r="AK100" s="981"/>
      <c r="AL100" s="981"/>
      <c r="AM100" s="981"/>
      <c r="AN100" s="981"/>
      <c r="AO100" s="981"/>
      <c r="AP100" s="981"/>
      <c r="AQ100" s="981"/>
      <c r="AR100" s="981"/>
      <c r="AS100" s="981"/>
      <c r="AT100" s="981"/>
      <c r="AU100" s="981"/>
      <c r="AV100" s="981"/>
      <c r="AW100" s="981"/>
      <c r="AX100" s="981"/>
      <c r="AY100" s="981"/>
      <c r="AZ100" s="981"/>
      <c r="BA100" s="981"/>
      <c r="BB100" s="981"/>
      <c r="BC100" s="981"/>
      <c r="BD100" s="981"/>
      <c r="BE100" s="981"/>
      <c r="BF100" s="981"/>
      <c r="BG100" s="981"/>
      <c r="BH100" s="981"/>
      <c r="BI100" s="981"/>
      <c r="BJ100" s="981"/>
      <c r="BK100" s="981"/>
      <c r="BL100" s="981"/>
      <c r="BM100" s="981"/>
      <c r="BN100" s="981"/>
      <c r="BO100" s="981"/>
      <c r="BP100" s="981"/>
      <c r="BQ100" s="981"/>
      <c r="BR100" s="981"/>
      <c r="BS100" s="981"/>
      <c r="BT100" s="981"/>
      <c r="BU100" s="981"/>
      <c r="BV100" s="981"/>
      <c r="BW100" s="981"/>
      <c r="BX100" s="981"/>
      <c r="BY100" s="981"/>
      <c r="BZ100" s="981"/>
      <c r="CA100" s="981"/>
      <c r="CB100" s="981"/>
      <c r="CC100" s="981"/>
      <c r="CD100" s="981"/>
      <c r="CE100" s="981"/>
      <c r="CF100" s="981"/>
      <c r="CG100" s="981"/>
      <c r="CH100" s="981"/>
      <c r="CI100" s="981"/>
      <c r="CJ100" s="981"/>
      <c r="CK100" s="981"/>
      <c r="CL100" s="981"/>
      <c r="CM100" s="981"/>
      <c r="CN100" s="981"/>
      <c r="CO100" s="981"/>
      <c r="CP100" s="981"/>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row>
    <row r="101" spans="1:226" ht="14.1" customHeight="1">
      <c r="A101" s="12"/>
      <c r="B101" s="12"/>
      <c r="C101" s="12"/>
      <c r="D101" s="12"/>
      <c r="E101" s="38"/>
      <c r="F101" s="38"/>
      <c r="G101" s="12"/>
      <c r="H101" s="12"/>
      <c r="I101" s="12"/>
      <c r="J101" s="12"/>
      <c r="K101" s="12"/>
      <c r="L101" s="12"/>
      <c r="M101" s="981"/>
      <c r="N101" s="981"/>
      <c r="O101" s="981"/>
      <c r="P101" s="981"/>
      <c r="Q101" s="981"/>
      <c r="R101" s="981"/>
      <c r="S101" s="981"/>
      <c r="T101" s="981"/>
      <c r="U101" s="981"/>
      <c r="V101" s="981"/>
      <c r="W101" s="981"/>
      <c r="X101" s="981"/>
      <c r="Y101" s="981"/>
      <c r="Z101" s="981"/>
      <c r="AA101" s="981"/>
      <c r="AB101" s="981"/>
      <c r="AC101" s="981"/>
      <c r="AD101" s="981"/>
      <c r="AE101" s="981"/>
      <c r="AF101" s="981"/>
      <c r="AG101" s="981"/>
      <c r="AH101" s="981"/>
      <c r="AI101" s="981"/>
      <c r="AJ101" s="981"/>
      <c r="AK101" s="981"/>
      <c r="AL101" s="981"/>
      <c r="AM101" s="981"/>
      <c r="AN101" s="981"/>
      <c r="AO101" s="981"/>
      <c r="AP101" s="981"/>
      <c r="AQ101" s="981"/>
      <c r="AR101" s="981"/>
      <c r="AS101" s="981"/>
      <c r="AT101" s="981"/>
      <c r="AU101" s="981"/>
      <c r="AV101" s="981"/>
      <c r="AW101" s="981"/>
      <c r="AX101" s="981"/>
      <c r="AY101" s="981"/>
      <c r="AZ101" s="981"/>
      <c r="BA101" s="981"/>
      <c r="BB101" s="981"/>
      <c r="BC101" s="981"/>
      <c r="BD101" s="981"/>
      <c r="BE101" s="981"/>
      <c r="BF101" s="981"/>
      <c r="BG101" s="981"/>
      <c r="BH101" s="981"/>
      <c r="BI101" s="981"/>
      <c r="BJ101" s="981"/>
      <c r="BK101" s="981"/>
      <c r="BL101" s="981"/>
      <c r="BM101" s="981"/>
      <c r="BN101" s="981"/>
      <c r="BO101" s="981"/>
      <c r="BP101" s="981"/>
      <c r="BQ101" s="981"/>
      <c r="BR101" s="981"/>
      <c r="BS101" s="981"/>
      <c r="BT101" s="981"/>
      <c r="BU101" s="981"/>
      <c r="BV101" s="981"/>
      <c r="BW101" s="981"/>
      <c r="BX101" s="981"/>
      <c r="BY101" s="981"/>
      <c r="BZ101" s="981"/>
      <c r="CA101" s="981"/>
      <c r="CB101" s="981"/>
      <c r="CC101" s="981"/>
      <c r="CD101" s="981"/>
      <c r="CE101" s="981"/>
      <c r="CF101" s="981"/>
      <c r="CG101" s="981"/>
      <c r="CH101" s="981"/>
      <c r="CI101" s="981"/>
      <c r="CJ101" s="981"/>
      <c r="CK101" s="981"/>
      <c r="CL101" s="981"/>
      <c r="CM101" s="981"/>
      <c r="CN101" s="981"/>
      <c r="CO101" s="981"/>
      <c r="CP101" s="981"/>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row>
    <row r="102" spans="1:226" ht="14.1" customHeight="1">
      <c r="A102" s="12"/>
      <c r="B102" s="12"/>
      <c r="C102" s="12"/>
      <c r="D102" s="12"/>
      <c r="E102" s="38"/>
      <c r="F102" s="38"/>
      <c r="G102" s="12"/>
      <c r="H102" s="12"/>
      <c r="I102" s="12"/>
      <c r="J102" s="12"/>
      <c r="K102" s="12"/>
      <c r="L102" s="12"/>
      <c r="M102" s="981"/>
      <c r="N102" s="981"/>
      <c r="O102" s="981"/>
      <c r="P102" s="981"/>
      <c r="Q102" s="981"/>
      <c r="R102" s="981"/>
      <c r="S102" s="981"/>
      <c r="T102" s="981"/>
      <c r="U102" s="981"/>
      <c r="V102" s="981"/>
      <c r="W102" s="981"/>
      <c r="X102" s="981"/>
      <c r="Y102" s="981"/>
      <c r="Z102" s="981"/>
      <c r="AA102" s="981"/>
      <c r="AB102" s="981"/>
      <c r="AC102" s="981"/>
      <c r="AD102" s="981"/>
      <c r="AE102" s="981"/>
      <c r="AF102" s="981"/>
      <c r="AG102" s="981"/>
      <c r="AH102" s="981"/>
      <c r="AI102" s="981"/>
      <c r="AJ102" s="981"/>
      <c r="AK102" s="981"/>
      <c r="AL102" s="981"/>
      <c r="AM102" s="981"/>
      <c r="AN102" s="981"/>
      <c r="AO102" s="981"/>
      <c r="AP102" s="981"/>
      <c r="AQ102" s="981"/>
      <c r="AR102" s="981"/>
      <c r="AS102" s="981"/>
      <c r="AT102" s="981"/>
      <c r="AU102" s="981"/>
      <c r="AV102" s="981"/>
      <c r="AW102" s="981"/>
      <c r="AX102" s="981"/>
      <c r="AY102" s="981"/>
      <c r="AZ102" s="981"/>
      <c r="BA102" s="981"/>
      <c r="BB102" s="981"/>
      <c r="BC102" s="981"/>
      <c r="BD102" s="981"/>
      <c r="BE102" s="981"/>
      <c r="BF102" s="981"/>
      <c r="BG102" s="981"/>
      <c r="BH102" s="981"/>
      <c r="BI102" s="981"/>
      <c r="BJ102" s="981"/>
      <c r="BK102" s="981"/>
      <c r="BL102" s="981"/>
      <c r="BM102" s="981"/>
      <c r="BN102" s="981"/>
      <c r="BO102" s="981"/>
      <c r="BP102" s="981"/>
      <c r="BQ102" s="981"/>
      <c r="BR102" s="981"/>
      <c r="BS102" s="981"/>
      <c r="BT102" s="981"/>
      <c r="BU102" s="981"/>
      <c r="BV102" s="981"/>
      <c r="BW102" s="981"/>
      <c r="BX102" s="981"/>
      <c r="BY102" s="981"/>
      <c r="BZ102" s="981"/>
      <c r="CA102" s="981"/>
      <c r="CB102" s="981"/>
      <c r="CC102" s="981"/>
      <c r="CD102" s="981"/>
      <c r="CE102" s="981"/>
      <c r="CF102" s="981"/>
      <c r="CG102" s="981"/>
      <c r="CH102" s="981"/>
      <c r="CI102" s="981"/>
      <c r="CJ102" s="981"/>
      <c r="CK102" s="981"/>
      <c r="CL102" s="981"/>
      <c r="CM102" s="981"/>
      <c r="CN102" s="981"/>
      <c r="CO102" s="981"/>
      <c r="CP102" s="981"/>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row>
    <row r="103" spans="1:226" ht="14.1" customHeight="1">
      <c r="A103" s="12"/>
      <c r="B103" s="12"/>
      <c r="C103" s="12"/>
      <c r="D103" s="12"/>
      <c r="E103" s="38"/>
      <c r="F103" s="38"/>
      <c r="G103" s="12"/>
      <c r="H103" s="12"/>
      <c r="I103" s="12"/>
      <c r="J103" s="12"/>
      <c r="K103" s="12"/>
      <c r="L103" s="12"/>
      <c r="M103" s="981"/>
      <c r="N103" s="981"/>
      <c r="O103" s="981"/>
      <c r="P103" s="981"/>
      <c r="Q103" s="981"/>
      <c r="R103" s="981"/>
      <c r="S103" s="981"/>
      <c r="T103" s="981"/>
      <c r="U103" s="981"/>
      <c r="V103" s="981"/>
      <c r="W103" s="981"/>
      <c r="X103" s="981"/>
      <c r="Y103" s="981"/>
      <c r="Z103" s="981"/>
      <c r="AA103" s="981"/>
      <c r="AB103" s="981"/>
      <c r="AC103" s="981"/>
      <c r="AD103" s="981"/>
      <c r="AE103" s="981"/>
      <c r="AF103" s="981"/>
      <c r="AG103" s="981"/>
      <c r="AH103" s="981"/>
      <c r="AI103" s="981"/>
      <c r="AJ103" s="981"/>
      <c r="AK103" s="981"/>
      <c r="AL103" s="981"/>
      <c r="AM103" s="981"/>
      <c r="AN103" s="981"/>
      <c r="AO103" s="981"/>
      <c r="AP103" s="981"/>
      <c r="AQ103" s="981"/>
      <c r="AR103" s="981"/>
      <c r="AS103" s="981"/>
      <c r="AT103" s="981"/>
      <c r="AU103" s="981"/>
      <c r="AV103" s="981"/>
      <c r="AW103" s="981"/>
      <c r="AX103" s="981"/>
      <c r="AY103" s="981"/>
      <c r="AZ103" s="981"/>
      <c r="BA103" s="981"/>
      <c r="BB103" s="981"/>
      <c r="BC103" s="981"/>
      <c r="BD103" s="981"/>
      <c r="BE103" s="981"/>
      <c r="BF103" s="981"/>
      <c r="BG103" s="981"/>
      <c r="BH103" s="981"/>
      <c r="BI103" s="981"/>
      <c r="BJ103" s="981"/>
      <c r="BK103" s="981"/>
      <c r="BL103" s="981"/>
      <c r="BM103" s="981"/>
      <c r="BN103" s="981"/>
      <c r="BO103" s="981"/>
      <c r="BP103" s="981"/>
      <c r="BQ103" s="981"/>
      <c r="BR103" s="981"/>
      <c r="BS103" s="981"/>
      <c r="BT103" s="981"/>
      <c r="BU103" s="981"/>
      <c r="BV103" s="981"/>
      <c r="BW103" s="981"/>
      <c r="BX103" s="981"/>
      <c r="BY103" s="981"/>
      <c r="BZ103" s="981"/>
      <c r="CA103" s="981"/>
      <c r="CB103" s="981"/>
      <c r="CC103" s="981"/>
      <c r="CD103" s="981"/>
      <c r="CE103" s="981"/>
      <c r="CF103" s="981"/>
      <c r="CG103" s="981"/>
      <c r="CH103" s="981"/>
      <c r="CI103" s="981"/>
      <c r="CJ103" s="981"/>
      <c r="CK103" s="981"/>
      <c r="CL103" s="981"/>
      <c r="CM103" s="981"/>
      <c r="CN103" s="981"/>
      <c r="CO103" s="981"/>
      <c r="CP103" s="981"/>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row>
    <row r="104" spans="1:226" ht="14.1" customHeight="1">
      <c r="A104" s="12"/>
      <c r="B104" s="12"/>
      <c r="C104" s="12"/>
      <c r="D104" s="12"/>
      <c r="E104" s="38"/>
      <c r="F104" s="38"/>
      <c r="G104" s="12"/>
      <c r="H104" s="12"/>
      <c r="I104" s="12"/>
      <c r="J104" s="12"/>
      <c r="K104" s="12"/>
      <c r="L104" s="12"/>
      <c r="M104" s="981"/>
      <c r="N104" s="981"/>
      <c r="O104" s="981"/>
      <c r="P104" s="981"/>
      <c r="Q104" s="981"/>
      <c r="R104" s="981"/>
      <c r="S104" s="981"/>
      <c r="T104" s="981"/>
      <c r="U104" s="981"/>
      <c r="V104" s="981"/>
      <c r="W104" s="981"/>
      <c r="X104" s="981"/>
      <c r="Y104" s="981"/>
      <c r="Z104" s="981"/>
      <c r="AA104" s="981"/>
      <c r="AB104" s="981"/>
      <c r="AC104" s="981"/>
      <c r="AD104" s="981"/>
      <c r="AE104" s="981"/>
      <c r="AF104" s="981"/>
      <c r="AG104" s="981"/>
      <c r="AH104" s="981"/>
      <c r="AI104" s="981"/>
      <c r="AJ104" s="981"/>
      <c r="AK104" s="981"/>
      <c r="AL104" s="981"/>
      <c r="AM104" s="981"/>
      <c r="AN104" s="981"/>
      <c r="AO104" s="981"/>
      <c r="AP104" s="981"/>
      <c r="AQ104" s="981"/>
      <c r="AR104" s="981"/>
      <c r="AS104" s="981"/>
      <c r="AT104" s="981"/>
      <c r="AU104" s="981"/>
      <c r="AV104" s="981"/>
      <c r="AW104" s="981"/>
      <c r="AX104" s="981"/>
      <c r="AY104" s="981"/>
      <c r="AZ104" s="981"/>
      <c r="BA104" s="981"/>
      <c r="BB104" s="981"/>
      <c r="BC104" s="981"/>
      <c r="BD104" s="981"/>
      <c r="BE104" s="981"/>
      <c r="BF104" s="981"/>
      <c r="BG104" s="981"/>
      <c r="BH104" s="981"/>
      <c r="BI104" s="981"/>
      <c r="BJ104" s="981"/>
      <c r="BK104" s="981"/>
      <c r="BL104" s="981"/>
      <c r="BM104" s="981"/>
      <c r="BN104" s="981"/>
      <c r="BO104" s="981"/>
      <c r="BP104" s="981"/>
      <c r="BQ104" s="981"/>
      <c r="BR104" s="981"/>
      <c r="BS104" s="981"/>
      <c r="BT104" s="981"/>
      <c r="BU104" s="981"/>
      <c r="BV104" s="981"/>
      <c r="BW104" s="981"/>
      <c r="BX104" s="981"/>
      <c r="BY104" s="981"/>
      <c r="BZ104" s="981"/>
      <c r="CA104" s="981"/>
      <c r="CB104" s="981"/>
      <c r="CC104" s="981"/>
      <c r="CD104" s="981"/>
      <c r="CE104" s="981"/>
      <c r="CF104" s="981"/>
      <c r="CG104" s="981"/>
      <c r="CH104" s="981"/>
      <c r="CI104" s="981"/>
      <c r="CJ104" s="981"/>
      <c r="CK104" s="981"/>
      <c r="CL104" s="981"/>
      <c r="CM104" s="981"/>
      <c r="CN104" s="981"/>
      <c r="CO104" s="981"/>
      <c r="CP104" s="981"/>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row>
    <row r="105" spans="1:226" ht="14.1" customHeight="1">
      <c r="A105" s="12"/>
      <c r="B105" s="12"/>
      <c r="C105" s="12"/>
      <c r="D105" s="12"/>
      <c r="E105" s="38"/>
      <c r="F105" s="38"/>
      <c r="G105" s="12"/>
      <c r="H105" s="12"/>
      <c r="I105" s="12"/>
      <c r="J105" s="12"/>
      <c r="K105" s="12"/>
      <c r="L105" s="12"/>
      <c r="M105" s="981"/>
      <c r="N105" s="981"/>
      <c r="O105" s="981"/>
      <c r="P105" s="981"/>
      <c r="Q105" s="981"/>
      <c r="R105" s="981"/>
      <c r="S105" s="981"/>
      <c r="T105" s="981"/>
      <c r="U105" s="981"/>
      <c r="V105" s="981"/>
      <c r="W105" s="981"/>
      <c r="X105" s="981"/>
      <c r="Y105" s="981"/>
      <c r="Z105" s="981"/>
      <c r="AA105" s="981"/>
      <c r="AB105" s="981"/>
      <c r="AC105" s="981"/>
      <c r="AD105" s="981"/>
      <c r="AE105" s="981"/>
      <c r="AF105" s="981"/>
      <c r="AG105" s="981"/>
      <c r="AH105" s="981"/>
      <c r="AI105" s="981"/>
      <c r="AJ105" s="981"/>
      <c r="AK105" s="981"/>
      <c r="AL105" s="981"/>
      <c r="AM105" s="981"/>
      <c r="AN105" s="981"/>
      <c r="AO105" s="981"/>
      <c r="AP105" s="981"/>
      <c r="AQ105" s="981"/>
      <c r="AR105" s="981"/>
      <c r="AS105" s="981"/>
      <c r="AT105" s="981"/>
      <c r="AU105" s="981"/>
      <c r="AV105" s="981"/>
      <c r="AW105" s="981"/>
      <c r="AX105" s="981"/>
      <c r="AY105" s="981"/>
      <c r="AZ105" s="981"/>
      <c r="BA105" s="981"/>
      <c r="BB105" s="981"/>
      <c r="BC105" s="981"/>
      <c r="BD105" s="981"/>
      <c r="BE105" s="981"/>
      <c r="BF105" s="981"/>
      <c r="BG105" s="981"/>
      <c r="BH105" s="981"/>
      <c r="BI105" s="981"/>
      <c r="BJ105" s="981"/>
      <c r="BK105" s="981"/>
      <c r="BL105" s="981"/>
      <c r="BM105" s="981"/>
      <c r="BN105" s="981"/>
      <c r="BO105" s="981"/>
      <c r="BP105" s="981"/>
      <c r="BQ105" s="981"/>
      <c r="BR105" s="981"/>
      <c r="BS105" s="981"/>
      <c r="BT105" s="981"/>
      <c r="BU105" s="981"/>
      <c r="BV105" s="981"/>
      <c r="BW105" s="981"/>
      <c r="BX105" s="981"/>
      <c r="BY105" s="981"/>
      <c r="BZ105" s="981"/>
      <c r="CA105" s="981"/>
      <c r="CB105" s="981"/>
      <c r="CC105" s="981"/>
      <c r="CD105" s="981"/>
      <c r="CE105" s="981"/>
      <c r="CF105" s="981"/>
      <c r="CG105" s="981"/>
      <c r="CH105" s="981"/>
      <c r="CI105" s="981"/>
      <c r="CJ105" s="981"/>
      <c r="CK105" s="981"/>
      <c r="CL105" s="981"/>
      <c r="CM105" s="981"/>
      <c r="CN105" s="981"/>
      <c r="CO105" s="981"/>
      <c r="CP105" s="981"/>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row>
    <row r="106" spans="1:226" ht="14.1" customHeight="1">
      <c r="A106" s="12"/>
      <c r="B106" s="12"/>
      <c r="C106" s="12"/>
      <c r="D106" s="12"/>
      <c r="E106" s="38"/>
      <c r="F106" s="38"/>
      <c r="G106" s="12"/>
      <c r="H106" s="12"/>
      <c r="I106" s="12"/>
      <c r="J106" s="12"/>
      <c r="K106" s="12"/>
      <c r="L106" s="12"/>
      <c r="M106" s="981"/>
      <c r="N106" s="981"/>
      <c r="O106" s="981"/>
      <c r="P106" s="981"/>
      <c r="Q106" s="981"/>
      <c r="R106" s="981"/>
      <c r="S106" s="981"/>
      <c r="T106" s="981"/>
      <c r="U106" s="981"/>
      <c r="V106" s="981"/>
      <c r="W106" s="981"/>
      <c r="X106" s="981"/>
      <c r="Y106" s="981"/>
      <c r="Z106" s="981"/>
      <c r="AA106" s="981"/>
      <c r="AB106" s="981"/>
      <c r="AC106" s="981"/>
      <c r="AD106" s="981"/>
      <c r="AE106" s="981"/>
      <c r="AF106" s="981"/>
      <c r="AG106" s="981"/>
      <c r="AH106" s="981"/>
      <c r="AI106" s="981"/>
      <c r="AJ106" s="981"/>
      <c r="AK106" s="981"/>
      <c r="AL106" s="981"/>
      <c r="AM106" s="981"/>
      <c r="AN106" s="981"/>
      <c r="AO106" s="981"/>
      <c r="AP106" s="981"/>
      <c r="AQ106" s="981"/>
      <c r="AR106" s="981"/>
      <c r="AS106" s="981"/>
      <c r="AT106" s="981"/>
      <c r="AU106" s="981"/>
      <c r="AV106" s="981"/>
      <c r="AW106" s="981"/>
      <c r="AX106" s="981"/>
      <c r="AY106" s="981"/>
      <c r="AZ106" s="981"/>
      <c r="BA106" s="981"/>
      <c r="BB106" s="981"/>
      <c r="BC106" s="981"/>
      <c r="BD106" s="981"/>
      <c r="BE106" s="981"/>
      <c r="BF106" s="981"/>
      <c r="BG106" s="981"/>
      <c r="BH106" s="981"/>
      <c r="BI106" s="981"/>
      <c r="BJ106" s="981"/>
      <c r="BK106" s="981"/>
      <c r="BL106" s="981"/>
      <c r="BM106" s="981"/>
      <c r="BN106" s="981"/>
      <c r="BO106" s="981"/>
      <c r="BP106" s="981"/>
      <c r="BQ106" s="981"/>
      <c r="BR106" s="981"/>
      <c r="BS106" s="981"/>
      <c r="BT106" s="981"/>
      <c r="BU106" s="981"/>
      <c r="BV106" s="981"/>
      <c r="BW106" s="981"/>
      <c r="BX106" s="981"/>
      <c r="BY106" s="981"/>
      <c r="BZ106" s="981"/>
      <c r="CA106" s="981"/>
      <c r="CB106" s="981"/>
      <c r="CC106" s="981"/>
      <c r="CD106" s="981"/>
      <c r="CE106" s="981"/>
      <c r="CF106" s="981"/>
      <c r="CG106" s="981"/>
      <c r="CH106" s="981"/>
      <c r="CI106" s="981"/>
      <c r="CJ106" s="981"/>
      <c r="CK106" s="981"/>
      <c r="CL106" s="981"/>
      <c r="CM106" s="981"/>
      <c r="CN106" s="981"/>
      <c r="CO106" s="981"/>
      <c r="CP106" s="981"/>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row>
    <row r="107" spans="1:226" ht="14.1" customHeight="1">
      <c r="A107" s="12"/>
      <c r="B107" s="12"/>
      <c r="C107" s="12"/>
      <c r="D107" s="12"/>
      <c r="E107" s="38"/>
      <c r="F107" s="38"/>
      <c r="G107" s="12"/>
      <c r="H107" s="12"/>
      <c r="I107" s="12"/>
      <c r="J107" s="12"/>
      <c r="K107" s="12"/>
      <c r="L107" s="12"/>
      <c r="M107" s="981"/>
      <c r="N107" s="981"/>
      <c r="O107" s="981"/>
      <c r="P107" s="981"/>
      <c r="Q107" s="981"/>
      <c r="R107" s="981"/>
      <c r="S107" s="981"/>
      <c r="T107" s="981"/>
      <c r="U107" s="981"/>
      <c r="V107" s="981"/>
      <c r="W107" s="981"/>
      <c r="X107" s="981"/>
      <c r="Y107" s="981"/>
      <c r="Z107" s="981"/>
      <c r="AA107" s="981"/>
      <c r="AB107" s="981"/>
      <c r="AC107" s="981"/>
      <c r="AD107" s="981"/>
      <c r="AE107" s="981"/>
      <c r="AF107" s="981"/>
      <c r="AG107" s="981"/>
      <c r="AH107" s="981"/>
      <c r="AI107" s="981"/>
      <c r="AJ107" s="981"/>
      <c r="AK107" s="981"/>
      <c r="AL107" s="981"/>
      <c r="AM107" s="981"/>
      <c r="AN107" s="981"/>
      <c r="AO107" s="981"/>
      <c r="AP107" s="981"/>
      <c r="AQ107" s="981"/>
      <c r="AR107" s="981"/>
      <c r="AS107" s="981"/>
      <c r="AT107" s="981"/>
      <c r="AU107" s="981"/>
      <c r="AV107" s="981"/>
      <c r="AW107" s="981"/>
      <c r="AX107" s="981"/>
      <c r="AY107" s="981"/>
      <c r="AZ107" s="981"/>
      <c r="BA107" s="981"/>
      <c r="BB107" s="981"/>
      <c r="BC107" s="981"/>
      <c r="BD107" s="981"/>
      <c r="BE107" s="981"/>
      <c r="BF107" s="981"/>
      <c r="BG107" s="981"/>
      <c r="BH107" s="981"/>
      <c r="BI107" s="981"/>
      <c r="BJ107" s="981"/>
      <c r="BK107" s="981"/>
      <c r="BL107" s="981"/>
      <c r="BM107" s="981"/>
      <c r="BN107" s="981"/>
      <c r="BO107" s="981"/>
      <c r="BP107" s="981"/>
      <c r="BQ107" s="981"/>
      <c r="BR107" s="981"/>
      <c r="BS107" s="981"/>
      <c r="BT107" s="981"/>
      <c r="BU107" s="981"/>
      <c r="BV107" s="981"/>
      <c r="BW107" s="981"/>
      <c r="BX107" s="981"/>
      <c r="BY107" s="981"/>
      <c r="BZ107" s="981"/>
      <c r="CA107" s="981"/>
      <c r="CB107" s="981"/>
      <c r="CC107" s="981"/>
      <c r="CD107" s="981"/>
      <c r="CE107" s="981"/>
      <c r="CF107" s="981"/>
      <c r="CG107" s="981"/>
      <c r="CH107" s="981"/>
      <c r="CI107" s="981"/>
      <c r="CJ107" s="981"/>
      <c r="CK107" s="981"/>
      <c r="CL107" s="981"/>
      <c r="CM107" s="981"/>
      <c r="CN107" s="981"/>
      <c r="CO107" s="981"/>
      <c r="CP107" s="981"/>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row>
    <row r="108" spans="1:226" ht="14.1" customHeight="1">
      <c r="A108" s="12"/>
      <c r="B108" s="12"/>
      <c r="C108" s="12"/>
      <c r="D108" s="12"/>
      <c r="E108" s="38"/>
      <c r="F108" s="38"/>
      <c r="G108" s="12"/>
      <c r="H108" s="12"/>
      <c r="I108" s="12"/>
      <c r="J108" s="12"/>
      <c r="K108" s="12"/>
      <c r="L108" s="12"/>
      <c r="M108" s="981"/>
      <c r="N108" s="981"/>
      <c r="O108" s="981"/>
      <c r="P108" s="981"/>
      <c r="Q108" s="981"/>
      <c r="R108" s="981"/>
      <c r="S108" s="981"/>
      <c r="T108" s="981"/>
      <c r="U108" s="981"/>
      <c r="V108" s="981"/>
      <c r="W108" s="981"/>
      <c r="X108" s="981"/>
      <c r="Y108" s="981"/>
      <c r="Z108" s="981"/>
      <c r="AA108" s="981"/>
      <c r="AB108" s="981"/>
      <c r="AC108" s="981"/>
      <c r="AD108" s="981"/>
      <c r="AE108" s="981"/>
      <c r="AF108" s="981"/>
      <c r="AG108" s="981"/>
      <c r="AH108" s="981"/>
      <c r="AI108" s="981"/>
      <c r="AJ108" s="981"/>
      <c r="AK108" s="981"/>
      <c r="AL108" s="981"/>
      <c r="AM108" s="981"/>
      <c r="AN108" s="981"/>
      <c r="AO108" s="981"/>
      <c r="AP108" s="981"/>
      <c r="AQ108" s="981"/>
      <c r="AR108" s="981"/>
      <c r="AS108" s="981"/>
      <c r="AT108" s="981"/>
      <c r="AU108" s="981"/>
      <c r="AV108" s="981"/>
      <c r="AW108" s="981"/>
      <c r="AX108" s="981"/>
      <c r="AY108" s="981"/>
      <c r="AZ108" s="981"/>
      <c r="BA108" s="981"/>
      <c r="BB108" s="981"/>
      <c r="BC108" s="981"/>
      <c r="BD108" s="981"/>
      <c r="BE108" s="981"/>
      <c r="BF108" s="981"/>
      <c r="BG108" s="981"/>
      <c r="BH108" s="981"/>
      <c r="BI108" s="981"/>
      <c r="BJ108" s="981"/>
      <c r="BK108" s="981"/>
      <c r="BL108" s="981"/>
      <c r="BM108" s="981"/>
      <c r="BN108" s="981"/>
      <c r="BO108" s="981"/>
      <c r="BP108" s="981"/>
      <c r="BQ108" s="981"/>
      <c r="BR108" s="981"/>
      <c r="BS108" s="981"/>
      <c r="BT108" s="981"/>
      <c r="BU108" s="981"/>
      <c r="BV108" s="981"/>
      <c r="BW108" s="981"/>
      <c r="BX108" s="981"/>
      <c r="BY108" s="981"/>
      <c r="BZ108" s="981"/>
      <c r="CA108" s="981"/>
      <c r="CB108" s="981"/>
      <c r="CC108" s="981"/>
      <c r="CD108" s="981"/>
      <c r="CE108" s="981"/>
      <c r="CF108" s="981"/>
      <c r="CG108" s="981"/>
      <c r="CH108" s="981"/>
      <c r="CI108" s="981"/>
      <c r="CJ108" s="981"/>
      <c r="CK108" s="981"/>
      <c r="CL108" s="981"/>
      <c r="CM108" s="981"/>
      <c r="CN108" s="981"/>
      <c r="CO108" s="981"/>
      <c r="CP108" s="981"/>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row>
    <row r="109" spans="1:226" ht="14.1" customHeight="1">
      <c r="A109" s="12"/>
      <c r="B109" s="12"/>
      <c r="C109" s="12"/>
      <c r="D109" s="12"/>
      <c r="E109" s="38"/>
      <c r="F109" s="38"/>
      <c r="G109" s="12"/>
      <c r="H109" s="12"/>
      <c r="I109" s="12"/>
      <c r="J109" s="12"/>
      <c r="K109" s="12"/>
      <c r="L109" s="12"/>
      <c r="M109" s="981"/>
      <c r="N109" s="981"/>
      <c r="O109" s="981"/>
      <c r="P109" s="981"/>
      <c r="Q109" s="981"/>
      <c r="R109" s="981"/>
      <c r="S109" s="981"/>
      <c r="T109" s="981"/>
      <c r="U109" s="981"/>
      <c r="V109" s="981"/>
      <c r="W109" s="981"/>
      <c r="X109" s="981"/>
      <c r="Y109" s="981"/>
      <c r="Z109" s="981"/>
      <c r="AA109" s="981"/>
      <c r="AB109" s="981"/>
      <c r="AC109" s="981"/>
      <c r="AD109" s="981"/>
      <c r="AE109" s="981"/>
      <c r="AF109" s="981"/>
      <c r="AG109" s="981"/>
      <c r="AH109" s="981"/>
      <c r="AI109" s="981"/>
      <c r="AJ109" s="981"/>
      <c r="AK109" s="981"/>
      <c r="AL109" s="981"/>
      <c r="AM109" s="981"/>
      <c r="AN109" s="981"/>
      <c r="AO109" s="981"/>
      <c r="AP109" s="981"/>
      <c r="AQ109" s="981"/>
      <c r="AR109" s="981"/>
      <c r="AS109" s="981"/>
      <c r="AT109" s="981"/>
      <c r="AU109" s="981"/>
      <c r="AV109" s="981"/>
      <c r="AW109" s="981"/>
      <c r="AX109" s="981"/>
      <c r="AY109" s="981"/>
      <c r="AZ109" s="981"/>
      <c r="BA109" s="981"/>
      <c r="BB109" s="981"/>
      <c r="BC109" s="981"/>
      <c r="BD109" s="981"/>
      <c r="BE109" s="981"/>
      <c r="BF109" s="981"/>
      <c r="BG109" s="981"/>
      <c r="BH109" s="981"/>
      <c r="BI109" s="981"/>
      <c r="BJ109" s="981"/>
      <c r="BK109" s="981"/>
      <c r="BL109" s="981"/>
      <c r="BM109" s="981"/>
      <c r="BN109" s="981"/>
      <c r="BO109" s="981"/>
      <c r="BP109" s="981"/>
      <c r="BQ109" s="981"/>
      <c r="BR109" s="981"/>
      <c r="BS109" s="981"/>
      <c r="BT109" s="981"/>
      <c r="BU109" s="981"/>
      <c r="BV109" s="981"/>
      <c r="BW109" s="981"/>
      <c r="BX109" s="981"/>
      <c r="BY109" s="981"/>
      <c r="BZ109" s="981"/>
      <c r="CA109" s="981"/>
      <c r="CB109" s="981"/>
      <c r="CC109" s="981"/>
      <c r="CD109" s="981"/>
      <c r="CE109" s="981"/>
      <c r="CF109" s="981"/>
      <c r="CG109" s="981"/>
      <c r="CH109" s="981"/>
      <c r="CI109" s="981"/>
      <c r="CJ109" s="981"/>
      <c r="CK109" s="981"/>
      <c r="CL109" s="981"/>
      <c r="CM109" s="981"/>
      <c r="CN109" s="981"/>
      <c r="CO109" s="981"/>
      <c r="CP109" s="981"/>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row>
    <row r="110" spans="1:226" ht="14.1" customHeight="1">
      <c r="A110" s="12"/>
      <c r="B110" s="12"/>
      <c r="C110" s="12"/>
      <c r="D110" s="12"/>
      <c r="E110" s="38"/>
      <c r="F110" s="38"/>
      <c r="G110" s="12"/>
      <c r="H110" s="12"/>
      <c r="I110" s="12"/>
      <c r="J110" s="12"/>
      <c r="K110" s="12"/>
      <c r="L110" s="12"/>
      <c r="M110" s="981"/>
      <c r="N110" s="981"/>
      <c r="O110" s="981"/>
      <c r="P110" s="981"/>
      <c r="Q110" s="981"/>
      <c r="R110" s="981"/>
      <c r="S110" s="981"/>
      <c r="T110" s="981"/>
      <c r="U110" s="981"/>
      <c r="V110" s="981"/>
      <c r="W110" s="981"/>
      <c r="X110" s="981"/>
      <c r="Y110" s="981"/>
      <c r="Z110" s="981"/>
      <c r="AA110" s="981"/>
      <c r="AB110" s="981"/>
      <c r="AC110" s="981"/>
      <c r="AD110" s="981"/>
      <c r="AE110" s="981"/>
      <c r="AF110" s="981"/>
      <c r="AG110" s="981"/>
      <c r="AH110" s="981"/>
      <c r="AI110" s="981"/>
      <c r="AJ110" s="981"/>
      <c r="AK110" s="981"/>
      <c r="AL110" s="981"/>
      <c r="AM110" s="981"/>
      <c r="AN110" s="981"/>
      <c r="AO110" s="981"/>
      <c r="AP110" s="981"/>
      <c r="AQ110" s="981"/>
      <c r="AR110" s="981"/>
      <c r="AS110" s="981"/>
      <c r="AT110" s="981"/>
      <c r="AU110" s="981"/>
      <c r="AV110" s="981"/>
      <c r="AW110" s="981"/>
      <c r="AX110" s="981"/>
      <c r="AY110" s="981"/>
      <c r="AZ110" s="981"/>
      <c r="BA110" s="981"/>
      <c r="BB110" s="981"/>
      <c r="BC110" s="981"/>
      <c r="BD110" s="981"/>
      <c r="BE110" s="981"/>
      <c r="BF110" s="981"/>
      <c r="BG110" s="981"/>
      <c r="BH110" s="981"/>
      <c r="BI110" s="981"/>
      <c r="BJ110" s="981"/>
      <c r="BK110" s="981"/>
      <c r="BL110" s="981"/>
      <c r="BM110" s="981"/>
      <c r="BN110" s="981"/>
      <c r="BO110" s="981"/>
      <c r="BP110" s="981"/>
      <c r="BQ110" s="981"/>
      <c r="BR110" s="981"/>
      <c r="BS110" s="981"/>
      <c r="BT110" s="981"/>
      <c r="BU110" s="981"/>
      <c r="BV110" s="981"/>
      <c r="BW110" s="981"/>
      <c r="BX110" s="981"/>
      <c r="BY110" s="981"/>
      <c r="BZ110" s="981"/>
      <c r="CA110" s="981"/>
      <c r="CB110" s="981"/>
      <c r="CC110" s="981"/>
      <c r="CD110" s="981"/>
      <c r="CE110" s="981"/>
      <c r="CF110" s="981"/>
      <c r="CG110" s="981"/>
      <c r="CH110" s="981"/>
      <c r="CI110" s="981"/>
      <c r="CJ110" s="981"/>
      <c r="CK110" s="981"/>
      <c r="CL110" s="981"/>
      <c r="CM110" s="981"/>
      <c r="CN110" s="981"/>
      <c r="CO110" s="981"/>
      <c r="CP110" s="981"/>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row>
    <row r="111" spans="1:226" ht="14.1" customHeight="1">
      <c r="A111" s="12"/>
      <c r="B111" s="12"/>
      <c r="C111" s="12"/>
      <c r="D111" s="12"/>
      <c r="E111" s="38"/>
      <c r="F111" s="38"/>
      <c r="G111" s="12"/>
      <c r="H111" s="12"/>
      <c r="I111" s="12"/>
      <c r="J111" s="12"/>
      <c r="K111" s="12"/>
      <c r="L111" s="12"/>
      <c r="M111" s="981"/>
      <c r="Q111" s="981"/>
      <c r="R111" s="981"/>
      <c r="S111" s="981"/>
      <c r="T111" s="981"/>
      <c r="U111" s="981"/>
      <c r="V111" s="981"/>
      <c r="W111" s="981"/>
      <c r="X111" s="981"/>
      <c r="Y111" s="981"/>
      <c r="Z111" s="981"/>
      <c r="AA111" s="981"/>
      <c r="AB111" s="981"/>
      <c r="AC111" s="981"/>
      <c r="AD111" s="981"/>
      <c r="AE111" s="981"/>
      <c r="AF111" s="981"/>
      <c r="AG111" s="981"/>
      <c r="AH111" s="981"/>
      <c r="AI111" s="981"/>
      <c r="AJ111" s="981"/>
      <c r="AK111" s="981"/>
      <c r="AL111" s="981"/>
      <c r="AM111" s="981"/>
      <c r="AN111" s="981"/>
      <c r="AO111" s="981"/>
      <c r="AP111" s="981"/>
      <c r="AQ111" s="981"/>
      <c r="AR111" s="981"/>
      <c r="AS111" s="981"/>
      <c r="AT111" s="981"/>
      <c r="AU111" s="981"/>
      <c r="AV111" s="981"/>
      <c r="AW111" s="981"/>
      <c r="AX111" s="981"/>
      <c r="AY111" s="981"/>
      <c r="AZ111" s="981"/>
      <c r="BA111" s="981"/>
      <c r="BB111" s="981"/>
      <c r="BC111" s="981"/>
      <c r="BD111" s="981"/>
      <c r="BE111" s="981"/>
      <c r="BF111" s="981"/>
      <c r="BG111" s="981"/>
      <c r="BH111" s="981"/>
      <c r="BI111" s="981"/>
      <c r="BJ111" s="981"/>
      <c r="BK111" s="981"/>
      <c r="BL111" s="981"/>
      <c r="BM111" s="981"/>
      <c r="BN111" s="981"/>
      <c r="BO111" s="981"/>
      <c r="BP111" s="981"/>
      <c r="BQ111" s="981"/>
      <c r="BR111" s="981"/>
      <c r="BS111" s="981"/>
      <c r="BT111" s="981"/>
      <c r="BU111" s="981"/>
      <c r="BV111" s="981"/>
      <c r="BW111" s="981"/>
      <c r="BX111" s="981"/>
      <c r="BY111" s="981"/>
      <c r="BZ111" s="981"/>
      <c r="CA111" s="981"/>
      <c r="CB111" s="981"/>
      <c r="CC111" s="981"/>
      <c r="CD111" s="981"/>
      <c r="CE111" s="981"/>
      <c r="CF111" s="981"/>
      <c r="CG111" s="981"/>
      <c r="CH111" s="981"/>
      <c r="CI111" s="981"/>
      <c r="CJ111" s="981"/>
      <c r="CK111" s="981"/>
      <c r="CL111" s="981"/>
      <c r="CM111" s="981"/>
      <c r="CN111" s="981"/>
      <c r="CO111" s="981"/>
      <c r="CP111" s="981"/>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row>
    <row r="112" spans="1:226" ht="14.1" customHeight="1">
      <c r="A112" s="12"/>
      <c r="B112" s="12"/>
      <c r="C112" s="12"/>
      <c r="D112" s="12"/>
      <c r="E112" s="38"/>
      <c r="F112" s="38"/>
      <c r="G112" s="12"/>
      <c r="H112" s="12"/>
      <c r="I112" s="12"/>
      <c r="J112" s="12"/>
      <c r="K112" s="12"/>
      <c r="L112" s="12"/>
      <c r="M112" s="981"/>
      <c r="Q112" s="981"/>
      <c r="R112" s="981"/>
      <c r="S112" s="981"/>
      <c r="T112" s="981"/>
      <c r="U112" s="981"/>
      <c r="V112" s="981"/>
      <c r="W112" s="981"/>
      <c r="X112" s="981"/>
      <c r="Y112" s="981"/>
      <c r="Z112" s="981"/>
      <c r="AA112" s="981"/>
      <c r="AB112" s="981"/>
      <c r="AC112" s="981"/>
      <c r="AD112" s="981"/>
      <c r="AE112" s="981"/>
      <c r="AF112" s="981"/>
      <c r="AG112" s="981"/>
      <c r="AH112" s="981"/>
      <c r="AI112" s="981"/>
      <c r="AJ112" s="981"/>
      <c r="AK112" s="981"/>
      <c r="AL112" s="981"/>
      <c r="AM112" s="981"/>
      <c r="AN112" s="981"/>
      <c r="AO112" s="981"/>
      <c r="AP112" s="981"/>
      <c r="AQ112" s="981"/>
      <c r="AR112" s="981"/>
      <c r="AS112" s="981"/>
      <c r="AT112" s="981"/>
      <c r="AU112" s="981"/>
      <c r="AV112" s="981"/>
      <c r="AW112" s="981"/>
      <c r="AX112" s="981"/>
      <c r="AY112" s="981"/>
      <c r="AZ112" s="981"/>
      <c r="BA112" s="981"/>
      <c r="BB112" s="981"/>
      <c r="BC112" s="981"/>
      <c r="BD112" s="981"/>
      <c r="BE112" s="981"/>
      <c r="BF112" s="981"/>
      <c r="BG112" s="981"/>
      <c r="BH112" s="981"/>
      <c r="BI112" s="981"/>
      <c r="BJ112" s="981"/>
      <c r="BK112" s="981"/>
      <c r="BL112" s="981"/>
      <c r="BM112" s="981"/>
      <c r="BN112" s="981"/>
      <c r="BO112" s="981"/>
      <c r="BP112" s="981"/>
      <c r="BQ112" s="981"/>
      <c r="BR112" s="981"/>
      <c r="BS112" s="981"/>
      <c r="BT112" s="981"/>
      <c r="BU112" s="981"/>
      <c r="BV112" s="981"/>
      <c r="BW112" s="981"/>
      <c r="BX112" s="981"/>
      <c r="BY112" s="981"/>
      <c r="BZ112" s="981"/>
      <c r="CA112" s="981"/>
      <c r="CB112" s="981"/>
      <c r="CC112" s="981"/>
      <c r="CD112" s="981"/>
      <c r="CE112" s="981"/>
      <c r="CF112" s="981"/>
      <c r="CG112" s="981"/>
      <c r="CH112" s="981"/>
      <c r="CI112" s="981"/>
      <c r="CJ112" s="981"/>
      <c r="CK112" s="981"/>
      <c r="CL112" s="981"/>
      <c r="CM112" s="981"/>
      <c r="CN112" s="981"/>
      <c r="CO112" s="981"/>
      <c r="CP112" s="981"/>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1">
    <mergeCell ref="A22:E22"/>
  </mergeCells>
  <phoneticPr fontId="13" type="noConversion"/>
  <pageMargins left="0.75" right="0.75" top="1" bottom="1" header="0.5" footer="0.5"/>
  <pageSetup scale="65"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Normal="100" workbookViewId="0"/>
  </sheetViews>
  <sheetFormatPr defaultColWidth="8.85546875" defaultRowHeight="12.75"/>
  <cols>
    <col min="1" max="1" width="20.7109375" style="377" customWidth="1"/>
    <col min="2" max="2" width="20.28515625" style="377" customWidth="1"/>
    <col min="3" max="3" width="15.7109375" style="377" customWidth="1"/>
    <col min="4" max="4" width="23" style="377" customWidth="1"/>
    <col min="5" max="5" width="17" style="377" customWidth="1"/>
    <col min="6" max="6" width="18.7109375" style="377" customWidth="1"/>
    <col min="7" max="16384" width="8.85546875" style="377"/>
  </cols>
  <sheetData>
    <row r="1" spans="1:7" ht="18">
      <c r="A1" s="376" t="s">
        <v>1090</v>
      </c>
      <c r="B1" s="376"/>
      <c r="C1" s="376"/>
      <c r="D1" s="376"/>
      <c r="E1" s="376"/>
      <c r="F1" s="376"/>
    </row>
    <row r="2" spans="1:7" ht="15.75">
      <c r="A2" s="378" t="s">
        <v>865</v>
      </c>
      <c r="B2" s="378"/>
      <c r="C2" s="378"/>
      <c r="D2" s="378"/>
      <c r="E2" s="378"/>
      <c r="F2" s="378"/>
    </row>
    <row r="3" spans="1:7" ht="15.75">
      <c r="A3" s="378" t="s">
        <v>1070</v>
      </c>
      <c r="B3" s="378"/>
      <c r="C3" s="378"/>
      <c r="D3" s="378"/>
      <c r="E3" s="378"/>
      <c r="F3" s="378"/>
    </row>
    <row r="4" spans="1:7" ht="18" customHeight="1" thickBot="1">
      <c r="A4" s="379"/>
      <c r="B4" s="379"/>
      <c r="C4" s="379"/>
      <c r="D4" s="380"/>
      <c r="E4" s="379"/>
      <c r="F4" s="379"/>
    </row>
    <row r="5" spans="1:7" s="381" customFormat="1" ht="45" customHeight="1">
      <c r="A5" s="1418" t="s">
        <v>868</v>
      </c>
      <c r="B5" s="1418"/>
      <c r="C5" s="1418"/>
      <c r="D5" s="382"/>
      <c r="E5" s="383"/>
      <c r="F5" s="382"/>
      <c r="G5" s="382"/>
    </row>
    <row r="6" spans="1:7" ht="18" customHeight="1">
      <c r="A6" s="388" t="s">
        <v>33</v>
      </c>
      <c r="B6" s="388"/>
      <c r="C6" s="388" t="s">
        <v>867</v>
      </c>
      <c r="D6" s="379"/>
      <c r="E6" s="380"/>
      <c r="F6" s="379"/>
      <c r="G6" s="379"/>
    </row>
    <row r="7" spans="1:7" ht="18" customHeight="1">
      <c r="A7" s="389" t="s">
        <v>869</v>
      </c>
      <c r="B7" s="389"/>
      <c r="C7" s="390">
        <v>143332331.22493362</v>
      </c>
      <c r="D7" s="379"/>
      <c r="E7" s="380"/>
      <c r="F7" s="379"/>
      <c r="G7" s="379"/>
    </row>
    <row r="8" spans="1:7" ht="14.45" customHeight="1">
      <c r="A8" s="389">
        <v>2008</v>
      </c>
      <c r="B8" s="389"/>
      <c r="C8" s="391">
        <v>213829116.38640201</v>
      </c>
      <c r="D8" s="379"/>
      <c r="E8" s="380"/>
      <c r="F8" s="379"/>
      <c r="G8" s="379"/>
    </row>
    <row r="9" spans="1:7" ht="15" customHeight="1">
      <c r="A9" s="389">
        <v>2009</v>
      </c>
      <c r="B9" s="389"/>
      <c r="C9" s="391">
        <v>175364334.91890469</v>
      </c>
      <c r="D9" s="379"/>
      <c r="E9" s="380"/>
      <c r="F9" s="379"/>
      <c r="G9" s="379"/>
    </row>
    <row r="10" spans="1:7" ht="14.45" customHeight="1">
      <c r="A10" s="389">
        <v>2010</v>
      </c>
      <c r="B10" s="389"/>
      <c r="C10" s="391">
        <v>143554116.64843339</v>
      </c>
      <c r="D10" s="379"/>
      <c r="E10" s="380"/>
      <c r="F10" s="379"/>
      <c r="G10" s="379"/>
    </row>
    <row r="11" spans="1:7" ht="13.9" customHeight="1">
      <c r="A11" s="389">
        <v>2011</v>
      </c>
      <c r="B11" s="389"/>
      <c r="C11" s="391">
        <v>150273915</v>
      </c>
      <c r="D11" s="379"/>
      <c r="E11" s="380"/>
      <c r="F11" s="379"/>
      <c r="G11" s="379"/>
    </row>
    <row r="12" spans="1:7" ht="15.6" customHeight="1">
      <c r="A12" s="389">
        <v>2012</v>
      </c>
      <c r="B12" s="389"/>
      <c r="C12" s="391">
        <v>156945693.35438961</v>
      </c>
      <c r="D12" s="379"/>
      <c r="E12" s="380"/>
      <c r="F12" s="379"/>
      <c r="G12" s="379"/>
    </row>
    <row r="13" spans="1:7" ht="14.1" customHeight="1">
      <c r="A13" s="389">
        <v>2013</v>
      </c>
      <c r="B13" s="389"/>
      <c r="C13" s="391">
        <v>161434467.78945559</v>
      </c>
      <c r="D13" s="452"/>
      <c r="E13" s="380"/>
      <c r="F13" s="379"/>
      <c r="G13" s="379"/>
    </row>
    <row r="14" spans="1:7" ht="14.1" customHeight="1">
      <c r="A14" s="389" t="s">
        <v>875</v>
      </c>
      <c r="B14" s="389"/>
      <c r="C14" s="391">
        <v>208366102.08833417</v>
      </c>
      <c r="D14" s="452"/>
      <c r="E14" s="380"/>
      <c r="F14" s="379"/>
      <c r="G14" s="379"/>
    </row>
    <row r="15" spans="1:7" ht="14.1" customHeight="1">
      <c r="A15" s="389">
        <v>2015</v>
      </c>
      <c r="B15" s="389"/>
      <c r="C15" s="391">
        <v>210994603.36485529</v>
      </c>
      <c r="D15" s="452"/>
      <c r="E15" s="380"/>
      <c r="F15" s="379"/>
      <c r="G15" s="379"/>
    </row>
    <row r="16" spans="1:7" ht="14.1" customHeight="1">
      <c r="A16" s="389">
        <v>2016</v>
      </c>
      <c r="B16" s="389"/>
      <c r="C16" s="391">
        <v>223074819.58170167</v>
      </c>
      <c r="D16" s="452"/>
      <c r="E16" s="380"/>
      <c r="F16" s="379"/>
      <c r="G16" s="379"/>
    </row>
    <row r="17" spans="1:8" ht="14.1" customHeight="1">
      <c r="A17" s="389">
        <v>2017</v>
      </c>
      <c r="B17" s="389"/>
      <c r="C17" s="391">
        <v>244370076.32769448</v>
      </c>
      <c r="D17" s="452"/>
      <c r="E17" s="380"/>
      <c r="F17" s="379"/>
      <c r="G17" s="379"/>
    </row>
    <row r="18" spans="1:8" ht="14.1" customHeight="1">
      <c r="A18" s="389">
        <v>2018</v>
      </c>
      <c r="B18" s="389"/>
      <c r="C18" s="391">
        <v>314543689.44675058</v>
      </c>
      <c r="D18" s="979"/>
      <c r="E18" s="380"/>
      <c r="F18" s="379"/>
      <c r="G18" s="379"/>
    </row>
    <row r="19" spans="1:8" ht="14.1" customHeight="1">
      <c r="A19" s="389" t="s">
        <v>1169</v>
      </c>
      <c r="B19" s="389"/>
      <c r="C19" s="391">
        <v>352673576.32049298</v>
      </c>
      <c r="D19" s="979"/>
      <c r="E19" s="380"/>
      <c r="F19" s="379"/>
      <c r="G19" s="379"/>
    </row>
    <row r="20" spans="1:8" ht="18" customHeight="1">
      <c r="A20" s="379" t="s">
        <v>1</v>
      </c>
      <c r="B20" s="379"/>
      <c r="C20" s="1218">
        <f>C19/C18-1</f>
        <v>0.12122286395511184</v>
      </c>
      <c r="D20" s="980"/>
      <c r="E20" s="379"/>
      <c r="F20" s="379"/>
    </row>
    <row r="21" spans="1:8" ht="12.75" customHeight="1">
      <c r="A21" s="1419" t="s">
        <v>967</v>
      </c>
      <c r="B21" s="1419"/>
      <c r="C21" s="1419"/>
      <c r="D21" s="1327"/>
      <c r="E21" s="387"/>
      <c r="F21" s="387"/>
    </row>
    <row r="22" spans="1:8">
      <c r="A22" s="1419"/>
      <c r="B22" s="1419"/>
      <c r="C22" s="1419"/>
      <c r="D22" s="1327"/>
      <c r="E22" s="387"/>
      <c r="F22" s="387"/>
    </row>
    <row r="23" spans="1:8">
      <c r="A23" s="1419"/>
      <c r="B23" s="1419"/>
      <c r="C23" s="1419"/>
      <c r="D23" s="1327"/>
      <c r="E23" s="387"/>
      <c r="F23" s="387"/>
    </row>
    <row r="24" spans="1:8">
      <c r="A24" s="1419"/>
      <c r="B24" s="1419"/>
      <c r="C24" s="1419"/>
      <c r="D24" s="1327"/>
      <c r="E24" s="387"/>
      <c r="F24" s="387"/>
    </row>
    <row r="25" spans="1:8" s="384" customFormat="1">
      <c r="A25" s="1419"/>
      <c r="B25" s="1419"/>
      <c r="C25" s="1419"/>
      <c r="D25" s="1327"/>
      <c r="E25" s="387"/>
      <c r="F25" s="387"/>
    </row>
    <row r="26" spans="1:8" ht="15">
      <c r="A26" s="1419"/>
      <c r="B26" s="1419"/>
      <c r="C26" s="1419"/>
      <c r="D26" s="1327"/>
      <c r="E26" s="385"/>
      <c r="F26" s="385"/>
    </row>
    <row r="27" spans="1:8" ht="15">
      <c r="A27" s="1419"/>
      <c r="B27" s="1419"/>
      <c r="C27" s="1419"/>
      <c r="D27" s="1327"/>
      <c r="E27" s="386"/>
      <c r="F27" s="386"/>
      <c r="G27" s="381"/>
      <c r="H27" s="381"/>
    </row>
    <row r="28" spans="1:8" s="381" customFormat="1" ht="15">
      <c r="A28" s="1419"/>
      <c r="B28" s="1419"/>
      <c r="C28" s="1419"/>
      <c r="D28" s="1327"/>
      <c r="E28" s="386"/>
      <c r="F28" s="386"/>
    </row>
    <row r="29" spans="1:8" ht="7.5" customHeight="1">
      <c r="A29" s="1419"/>
      <c r="B29" s="1419"/>
      <c r="C29" s="1419"/>
      <c r="D29" s="1327"/>
      <c r="E29" s="381"/>
      <c r="F29" s="381"/>
      <c r="G29" s="381"/>
      <c r="H29" s="381"/>
    </row>
    <row r="30" spans="1:8" ht="15" customHeight="1">
      <c r="A30" s="1420" t="s">
        <v>1029</v>
      </c>
      <c r="B30" s="1420"/>
      <c r="C30" s="1420"/>
      <c r="D30" s="1327"/>
    </row>
    <row r="31" spans="1:8" ht="21" customHeight="1">
      <c r="A31" s="1327"/>
      <c r="B31" s="1327"/>
      <c r="C31" s="1327"/>
      <c r="D31" s="1327"/>
    </row>
    <row r="32" spans="1:8" ht="17.25" customHeight="1">
      <c r="A32" s="1327"/>
      <c r="B32" s="1327"/>
      <c r="C32" s="1327"/>
      <c r="D32" s="1327"/>
    </row>
    <row r="33" spans="1:4" ht="15" customHeight="1">
      <c r="A33" s="1420" t="s">
        <v>1209</v>
      </c>
      <c r="B33" s="1420"/>
      <c r="C33" s="1420"/>
      <c r="D33" s="1327"/>
    </row>
    <row r="34" spans="1:4" ht="15.75" customHeight="1">
      <c r="A34" s="1327"/>
      <c r="B34" s="1327"/>
      <c r="C34" s="1327"/>
      <c r="D34" s="1327"/>
    </row>
    <row r="35" spans="1:4" ht="21.75" customHeight="1">
      <c r="A35" s="1327"/>
      <c r="B35" s="1327"/>
      <c r="C35" s="1327"/>
      <c r="D35" s="1327"/>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4">
    <mergeCell ref="A5:C5"/>
    <mergeCell ref="A21:D29"/>
    <mergeCell ref="A30:D32"/>
    <mergeCell ref="A33:D35"/>
  </mergeCells>
  <pageMargins left="1" right="1" top="0.75" bottom="0.75" header="0.5" footer="0.5"/>
  <pageSetup scale="91"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3"/>
  <sheetViews>
    <sheetView zoomScaleNormal="100" workbookViewId="0"/>
  </sheetViews>
  <sheetFormatPr defaultRowHeight="12.75"/>
  <cols>
    <col min="5" max="5" width="12.42578125" customWidth="1"/>
    <col min="10" max="10" width="10.7109375" customWidth="1"/>
  </cols>
  <sheetData>
    <row r="1" spans="1:9" ht="15.75">
      <c r="A1" s="132" t="s">
        <v>326</v>
      </c>
      <c r="B1" s="133"/>
      <c r="C1" s="133"/>
      <c r="D1" s="133"/>
      <c r="E1" s="133"/>
      <c r="F1" s="133"/>
      <c r="G1" s="133"/>
      <c r="H1" s="133"/>
      <c r="I1" s="133"/>
    </row>
    <row r="2" spans="1:9" ht="14.25">
      <c r="A2" s="134"/>
      <c r="B2" s="134"/>
      <c r="C2" s="134"/>
      <c r="D2" s="134"/>
      <c r="E2" s="134"/>
      <c r="F2" s="134"/>
      <c r="G2" s="134"/>
      <c r="H2" s="134"/>
      <c r="I2" s="134"/>
    </row>
    <row r="3" spans="1:9" ht="15">
      <c r="A3" s="135" t="s">
        <v>327</v>
      </c>
      <c r="B3" s="134"/>
      <c r="C3" s="134"/>
      <c r="D3" s="134"/>
      <c r="E3" s="134"/>
      <c r="F3" s="134"/>
      <c r="G3" s="134"/>
      <c r="H3" s="134"/>
      <c r="I3" s="134"/>
    </row>
    <row r="4" spans="1:9" ht="15">
      <c r="A4" s="135" t="s">
        <v>330</v>
      </c>
      <c r="B4" s="134"/>
      <c r="C4" s="532"/>
      <c r="D4" s="134"/>
      <c r="E4" s="134"/>
      <c r="F4" s="134"/>
      <c r="G4" s="134"/>
      <c r="H4" s="134"/>
      <c r="I4" s="134"/>
    </row>
    <row r="5" spans="1:9" ht="14.25">
      <c r="A5" s="134" t="s">
        <v>327</v>
      </c>
      <c r="B5" s="134"/>
      <c r="C5" s="532"/>
      <c r="D5" s="134"/>
      <c r="E5" s="134"/>
      <c r="F5" s="134"/>
      <c r="G5" s="134"/>
      <c r="H5" s="134"/>
      <c r="I5" s="134"/>
    </row>
    <row r="6" spans="1:9" ht="14.25">
      <c r="A6" s="134" t="s">
        <v>957</v>
      </c>
      <c r="B6" s="134"/>
      <c r="C6" s="134"/>
      <c r="D6" s="134"/>
      <c r="E6" s="134"/>
      <c r="F6" s="134"/>
      <c r="G6" s="134"/>
      <c r="H6" s="134"/>
      <c r="I6" s="134"/>
    </row>
    <row r="7" spans="1:9" ht="14.25">
      <c r="A7" s="134" t="s">
        <v>958</v>
      </c>
      <c r="B7" s="134"/>
      <c r="C7" s="134"/>
      <c r="D7" s="134"/>
      <c r="E7" s="134" t="s">
        <v>966</v>
      </c>
      <c r="F7" s="134"/>
      <c r="G7" s="134"/>
      <c r="H7" s="134"/>
      <c r="I7" s="134"/>
    </row>
    <row r="8" spans="1:9" ht="14.25">
      <c r="A8" s="134" t="s">
        <v>959</v>
      </c>
      <c r="B8" s="134"/>
      <c r="C8" s="134"/>
      <c r="D8" s="134"/>
      <c r="E8" s="134" t="s">
        <v>328</v>
      </c>
      <c r="F8" s="134"/>
      <c r="G8" s="134"/>
      <c r="H8" s="134"/>
      <c r="I8" s="134"/>
    </row>
    <row r="9" spans="1:9" ht="15">
      <c r="A9" s="728"/>
      <c r="B9" s="532"/>
      <c r="C9" s="532"/>
      <c r="D9" s="134"/>
      <c r="E9" s="532" t="s">
        <v>329</v>
      </c>
      <c r="F9" s="134"/>
      <c r="G9" s="134"/>
      <c r="H9" s="134"/>
      <c r="I9" s="134"/>
    </row>
    <row r="10" spans="1:9" ht="14.25">
      <c r="A10" s="532"/>
      <c r="B10" s="532"/>
      <c r="C10" s="532"/>
      <c r="D10" s="134"/>
      <c r="E10" s="134" t="s">
        <v>955</v>
      </c>
      <c r="F10" s="134"/>
      <c r="G10" s="134"/>
      <c r="H10" s="134"/>
      <c r="I10" s="134"/>
    </row>
    <row r="11" spans="1:9" ht="15">
      <c r="A11" s="135"/>
      <c r="B11" s="134"/>
      <c r="C11" s="532"/>
      <c r="D11" s="134"/>
      <c r="E11" s="532" t="s">
        <v>956</v>
      </c>
      <c r="F11" s="134"/>
      <c r="G11" s="134"/>
      <c r="H11" s="134"/>
      <c r="I11" s="134"/>
    </row>
    <row r="12" spans="1:9" ht="14.25">
      <c r="A12" s="134"/>
      <c r="B12" s="134"/>
      <c r="C12" s="532"/>
      <c r="D12" s="134"/>
      <c r="E12" s="134"/>
      <c r="F12" s="134"/>
      <c r="G12" s="134"/>
      <c r="H12" s="134"/>
      <c r="I12" s="134"/>
    </row>
    <row r="13" spans="1:9" ht="14.25">
      <c r="A13" s="134" t="s">
        <v>965</v>
      </c>
      <c r="B13" s="134"/>
      <c r="C13" s="134"/>
      <c r="D13" s="134"/>
      <c r="H13" s="134"/>
      <c r="I13" s="134"/>
    </row>
    <row r="14" spans="1:9" ht="14.25">
      <c r="A14" s="134" t="s">
        <v>327</v>
      </c>
      <c r="B14" s="134"/>
      <c r="C14" s="134"/>
      <c r="D14" s="134"/>
      <c r="H14" s="134"/>
      <c r="I14" s="134"/>
    </row>
    <row r="15" spans="1:9" ht="14.25">
      <c r="A15" s="134" t="s">
        <v>331</v>
      </c>
      <c r="B15" s="134"/>
      <c r="C15" s="134"/>
      <c r="D15" s="134"/>
      <c r="H15" s="134"/>
      <c r="I15" s="134"/>
    </row>
    <row r="16" spans="1:9" ht="14.25">
      <c r="A16" s="134"/>
      <c r="B16" s="134"/>
      <c r="C16" s="134"/>
      <c r="D16" s="134"/>
      <c r="E16" s="134"/>
      <c r="F16" s="134"/>
      <c r="G16" s="134"/>
      <c r="H16" s="134"/>
      <c r="I16" s="134"/>
    </row>
    <row r="17" spans="1:9" ht="14.25">
      <c r="A17" s="137" t="s">
        <v>332</v>
      </c>
      <c r="B17" s="134"/>
      <c r="C17" s="134"/>
      <c r="D17" s="134"/>
      <c r="E17" s="134"/>
      <c r="F17" s="134"/>
      <c r="G17" s="134"/>
      <c r="H17" s="134"/>
      <c r="I17" s="134"/>
    </row>
    <row r="18" spans="1:9" ht="15" thickBot="1">
      <c r="A18" s="138"/>
      <c r="B18" s="138"/>
      <c r="C18" s="138"/>
      <c r="D18" s="138"/>
      <c r="E18" s="138"/>
      <c r="F18" s="138"/>
      <c r="G18" s="138"/>
      <c r="H18" s="138"/>
      <c r="I18" s="138"/>
    </row>
    <row r="19" spans="1:9" ht="15" thickTop="1">
      <c r="A19" s="136"/>
      <c r="B19" s="136"/>
      <c r="C19" s="136"/>
      <c r="D19" s="136"/>
      <c r="E19" s="136"/>
      <c r="F19" s="136"/>
      <c r="G19" s="136"/>
      <c r="H19" s="136"/>
      <c r="I19" s="136"/>
    </row>
    <row r="20" spans="1:9" ht="14.25">
      <c r="A20" s="851"/>
    </row>
    <row r="21" spans="1:9" ht="14.25">
      <c r="A21" s="851"/>
      <c r="E21" s="533"/>
    </row>
    <row r="22" spans="1:9" ht="14.25">
      <c r="A22" s="851"/>
    </row>
    <row r="23" spans="1:9" ht="14.25">
      <c r="A23" s="851"/>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0"/>
  <sheetViews>
    <sheetView zoomScaleNormal="100" workbookViewId="0"/>
  </sheetViews>
  <sheetFormatPr defaultColWidth="12.42578125" defaultRowHeight="15"/>
  <cols>
    <col min="1" max="1" width="43.85546875" style="296" customWidth="1"/>
    <col min="2" max="3" width="19.7109375" style="296" customWidth="1"/>
    <col min="4" max="4" width="6.85546875" style="291" customWidth="1"/>
    <col min="5" max="5" width="11.7109375" style="296" bestFit="1" customWidth="1"/>
    <col min="6" max="6" width="12.42578125" style="296" customWidth="1"/>
    <col min="7" max="7" width="24" style="296" customWidth="1"/>
    <col min="8" max="8" width="27.85546875" style="296" customWidth="1"/>
    <col min="9" max="9" width="12.42578125" style="296" customWidth="1"/>
    <col min="10" max="10" width="9.140625" style="331" customWidth="1"/>
    <col min="11" max="11" width="22.42578125" style="958" bestFit="1" customWidth="1"/>
    <col min="12" max="12" width="13.7109375" style="958" customWidth="1"/>
    <col min="13" max="13" width="9.5703125" style="958" customWidth="1"/>
    <col min="14" max="14" width="17.28515625" style="958" customWidth="1"/>
    <col min="15" max="15" width="10" style="958" customWidth="1"/>
    <col min="16" max="16" width="9.7109375" style="958" customWidth="1"/>
    <col min="17" max="17" width="8.5703125" style="958" customWidth="1"/>
    <col min="18" max="18" width="8" style="958" customWidth="1"/>
    <col min="19" max="19" width="8.28515625" style="958" customWidth="1"/>
    <col min="20" max="20" width="6.5703125" style="958" bestFit="1" customWidth="1"/>
    <col min="21" max="21" width="7.7109375" style="307" customWidth="1"/>
    <col min="22" max="23" width="6.5703125" style="307" bestFit="1" customWidth="1"/>
    <col min="24" max="24" width="8.28515625" style="296" customWidth="1"/>
    <col min="25" max="25" width="7.7109375" style="296" bestFit="1" customWidth="1"/>
    <col min="26" max="16384" width="12.42578125" style="296"/>
  </cols>
  <sheetData>
    <row r="1" spans="1:231" ht="18">
      <c r="A1" s="289" t="s">
        <v>1014</v>
      </c>
      <c r="B1" s="290"/>
      <c r="C1" s="290"/>
      <c r="E1" s="292"/>
      <c r="F1" s="293"/>
      <c r="G1" s="293"/>
      <c r="H1" s="293"/>
      <c r="I1" s="293"/>
      <c r="J1" s="291"/>
      <c r="K1" s="1010"/>
      <c r="L1" s="495"/>
      <c r="M1" s="495"/>
      <c r="N1" s="495"/>
      <c r="O1" s="495"/>
      <c r="P1" s="495"/>
      <c r="Q1" s="495"/>
      <c r="R1" s="495"/>
      <c r="S1" s="495"/>
      <c r="T1" s="1008"/>
      <c r="U1" s="1008"/>
      <c r="V1" s="1008"/>
      <c r="W1" s="1008"/>
      <c r="X1" s="1008"/>
      <c r="Y1" s="1008"/>
      <c r="Z1" s="1008"/>
      <c r="AA1" s="1008"/>
      <c r="AB1" s="1008"/>
      <c r="AC1" s="1008"/>
      <c r="AD1" s="1008"/>
      <c r="AE1" s="1008"/>
      <c r="AF1" s="1008"/>
      <c r="AG1" s="1008"/>
      <c r="AH1" s="1008"/>
      <c r="AI1" s="1008"/>
      <c r="AJ1" s="1008"/>
      <c r="AK1" s="1008"/>
      <c r="AL1" s="1008"/>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row>
    <row r="2" spans="1:231" ht="18">
      <c r="A2" s="289" t="s">
        <v>342</v>
      </c>
      <c r="B2" s="290"/>
      <c r="C2" s="290"/>
      <c r="E2" s="292"/>
      <c r="F2" s="293"/>
      <c r="G2" s="293"/>
      <c r="H2" s="293"/>
      <c r="I2" s="293"/>
      <c r="J2" s="291"/>
      <c r="K2" s="1230"/>
      <c r="L2" s="1231">
        <v>2012</v>
      </c>
      <c r="M2" s="1231">
        <v>2013</v>
      </c>
      <c r="N2" s="1231">
        <v>2014</v>
      </c>
      <c r="O2" s="1231">
        <v>2015</v>
      </c>
      <c r="P2" s="1231">
        <v>2016</v>
      </c>
      <c r="Q2" s="1231">
        <v>2017</v>
      </c>
      <c r="R2" s="1231">
        <v>2018</v>
      </c>
      <c r="S2" s="1231">
        <v>2019</v>
      </c>
      <c r="T2" s="1018"/>
      <c r="U2" s="1019"/>
      <c r="V2" s="1019"/>
      <c r="W2" s="1019"/>
      <c r="X2" s="1019"/>
      <c r="Y2" s="1019"/>
      <c r="Z2" s="1019"/>
      <c r="AA2" s="1009"/>
      <c r="AB2" s="1008"/>
      <c r="AC2" s="1008"/>
      <c r="AD2" s="1008"/>
      <c r="AE2" s="1008"/>
      <c r="AF2" s="1008"/>
      <c r="AG2" s="1008"/>
      <c r="AH2" s="1008"/>
      <c r="AI2" s="1008"/>
      <c r="AJ2" s="1008"/>
      <c r="AK2" s="1008"/>
      <c r="AL2" s="1008"/>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row>
    <row r="3" spans="1:231" ht="15" customHeight="1">
      <c r="A3" s="474"/>
      <c r="B3" s="293"/>
      <c r="C3" s="293"/>
      <c r="E3" s="297" t="s">
        <v>1071</v>
      </c>
      <c r="F3" s="293"/>
      <c r="G3" s="293"/>
      <c r="H3" s="293"/>
      <c r="I3" s="293"/>
      <c r="J3" s="291"/>
      <c r="K3" s="1232" t="s">
        <v>3</v>
      </c>
      <c r="L3" s="1233">
        <v>10.612836</v>
      </c>
      <c r="M3" s="1233">
        <v>11.339964999999999</v>
      </c>
      <c r="N3" s="1233">
        <v>11.253348000000001</v>
      </c>
      <c r="O3" s="1233">
        <v>12.328675</v>
      </c>
      <c r="P3" s="1233">
        <v>12.555624</v>
      </c>
      <c r="Q3" s="1233">
        <v>13.052887</v>
      </c>
      <c r="R3" s="1233">
        <v>14.105765999999999</v>
      </c>
      <c r="S3" s="1233">
        <f>C9/1000000000</f>
        <v>15.226471</v>
      </c>
      <c r="T3" s="1020"/>
      <c r="U3" s="1019"/>
      <c r="V3" s="1019"/>
      <c r="W3" s="1019"/>
      <c r="X3" s="1019"/>
      <c r="Y3" s="1019"/>
      <c r="Z3" s="1019"/>
      <c r="AA3" s="1009"/>
      <c r="AB3" s="1008"/>
      <c r="AC3" s="1008"/>
      <c r="AD3" s="1008"/>
      <c r="AE3" s="1008"/>
      <c r="AF3" s="1008"/>
      <c r="AG3" s="1008"/>
      <c r="AH3" s="1008"/>
      <c r="AI3" s="1008"/>
      <c r="AJ3" s="1008"/>
      <c r="AK3" s="1008"/>
      <c r="AL3" s="1008"/>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row>
    <row r="4" spans="1:231" ht="15" customHeight="1">
      <c r="A4" s="298" t="s">
        <v>343</v>
      </c>
      <c r="B4" s="17" t="s">
        <v>1033</v>
      </c>
      <c r="C4" s="17" t="s">
        <v>1070</v>
      </c>
      <c r="E4" s="299" t="s">
        <v>340</v>
      </c>
      <c r="F4" s="300"/>
      <c r="G4" s="300"/>
      <c r="H4" s="300"/>
      <c r="I4" s="300"/>
      <c r="J4" s="291"/>
      <c r="K4" s="1232" t="s">
        <v>2</v>
      </c>
      <c r="L4" s="1233">
        <v>3.1215030000000001</v>
      </c>
      <c r="M4" s="1233">
        <v>3.2197979999999999</v>
      </c>
      <c r="N4" s="1233">
        <v>3.0664560000000001</v>
      </c>
      <c r="O4" s="1233">
        <v>3.2354440000000002</v>
      </c>
      <c r="P4" s="1233">
        <v>3.2958530000000001</v>
      </c>
      <c r="Q4" s="1233">
        <v>3.3545609999999999</v>
      </c>
      <c r="R4" s="1233">
        <v>3.4582489999999999</v>
      </c>
      <c r="S4" s="1233">
        <f>C13/1000000000</f>
        <v>3.580355</v>
      </c>
      <c r="T4" s="1020"/>
      <c r="U4" s="1019"/>
      <c r="V4" s="1019"/>
      <c r="W4" s="1019"/>
      <c r="X4" s="1019"/>
      <c r="Y4" s="1019"/>
      <c r="Z4" s="1019"/>
      <c r="AA4" s="1009"/>
      <c r="AB4" s="1008"/>
      <c r="AC4" s="1008"/>
      <c r="AD4" s="1008"/>
      <c r="AE4" s="1008"/>
      <c r="AF4" s="1008"/>
      <c r="AG4" s="1008"/>
      <c r="AH4" s="1008"/>
      <c r="AI4" s="1008"/>
      <c r="AJ4" s="1008"/>
      <c r="AK4" s="1008"/>
      <c r="AL4" s="1008"/>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row>
    <row r="5" spans="1:231" ht="14.1" customHeight="1">
      <c r="A5" s="490"/>
      <c r="B5" s="301"/>
      <c r="C5" s="301"/>
      <c r="E5" s="299" t="s">
        <v>341</v>
      </c>
      <c r="F5" s="300"/>
      <c r="G5" s="300"/>
      <c r="H5" s="300"/>
      <c r="I5" s="300"/>
      <c r="J5" s="291"/>
      <c r="K5" s="1021"/>
      <c r="L5" s="576"/>
      <c r="M5" s="576"/>
      <c r="N5" s="576"/>
      <c r="O5" s="576"/>
      <c r="P5" s="836"/>
      <c r="Q5" s="576"/>
      <c r="R5" s="576"/>
      <c r="S5" s="576"/>
      <c r="T5" s="576"/>
      <c r="U5" s="576"/>
      <c r="V5" s="576"/>
      <c r="W5" s="576"/>
      <c r="X5" s="576"/>
      <c r="Y5" s="576"/>
      <c r="Z5" s="576"/>
      <c r="AA5" s="576"/>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row>
    <row r="6" spans="1:231" ht="14.1" customHeight="1">
      <c r="A6" s="298" t="s">
        <v>344</v>
      </c>
      <c r="B6" s="302"/>
      <c r="C6" s="302"/>
      <c r="E6" s="292"/>
      <c r="F6" s="291"/>
      <c r="G6" s="291"/>
      <c r="H6" s="291"/>
      <c r="I6" s="291"/>
      <c r="J6" s="291"/>
      <c r="K6" s="1021"/>
      <c r="L6" s="576"/>
      <c r="M6" s="576"/>
      <c r="N6" s="576"/>
      <c r="O6" s="576"/>
      <c r="P6" s="576"/>
      <c r="Q6" s="576"/>
      <c r="R6" s="576"/>
      <c r="S6" s="576"/>
      <c r="T6" s="576"/>
      <c r="U6" s="576"/>
      <c r="V6" s="576"/>
      <c r="W6" s="576"/>
      <c r="X6" s="576"/>
      <c r="Y6" s="576"/>
      <c r="Z6" s="576"/>
      <c r="AA6" s="4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row>
    <row r="7" spans="1:231" ht="15.6" customHeight="1">
      <c r="A7" s="303" t="s">
        <v>1012</v>
      </c>
      <c r="B7" s="304">
        <v>23725000</v>
      </c>
      <c r="C7" s="472">
        <f>ROUND(29641359.246,-3)</f>
        <v>29641000</v>
      </c>
      <c r="E7" s="305">
        <f>(C7/B7)-1</f>
        <v>0.24935721812434131</v>
      </c>
      <c r="F7" s="306"/>
      <c r="G7" s="291"/>
      <c r="H7" s="291"/>
      <c r="I7" s="291"/>
      <c r="J7" s="291"/>
      <c r="K7" s="956"/>
      <c r="L7" s="953"/>
      <c r="M7" s="957"/>
      <c r="N7" s="953"/>
      <c r="O7" s="953"/>
      <c r="P7" s="953"/>
      <c r="Q7" s="954"/>
      <c r="R7" s="954"/>
      <c r="S7" s="954"/>
      <c r="T7" s="954"/>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HO7" s="295"/>
      <c r="HP7" s="295"/>
      <c r="HQ7" s="295"/>
      <c r="HR7" s="295"/>
      <c r="HS7" s="295"/>
      <c r="HT7" s="295"/>
      <c r="HU7" s="295"/>
      <c r="HV7" s="295"/>
      <c r="HW7" s="295"/>
    </row>
    <row r="8" spans="1:231" ht="15.6" customHeight="1">
      <c r="A8" s="303" t="s">
        <v>1011</v>
      </c>
      <c r="B8" s="290">
        <v>861897000</v>
      </c>
      <c r="C8" s="290">
        <f>ROUND(1392005444.86-249262805.75-199351978.16,-3)</f>
        <v>943391000</v>
      </c>
      <c r="E8" s="305">
        <f t="shared" ref="E8:E14" si="0">(C8/B8)-1</f>
        <v>9.4551901213254075E-2</v>
      </c>
      <c r="F8" s="306"/>
      <c r="G8" s="291"/>
      <c r="H8" s="291"/>
      <c r="I8" s="291"/>
      <c r="J8" s="291"/>
      <c r="K8" s="956"/>
      <c r="L8" s="953"/>
      <c r="M8" s="957"/>
      <c r="N8" s="953"/>
      <c r="O8" s="953"/>
      <c r="P8" s="953"/>
      <c r="Q8" s="955"/>
      <c r="R8" s="955"/>
      <c r="S8" s="955"/>
      <c r="T8" s="95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row>
    <row r="9" spans="1:231" ht="15.6" customHeight="1">
      <c r="A9" s="303" t="s">
        <v>1013</v>
      </c>
      <c r="B9" s="290">
        <v>14105766000</v>
      </c>
      <c r="C9" s="928">
        <f>ROUND(167112534.64+1784565.85+27913656.16+-2817+79087922.72+62780693.23+1700097041.23+-1698551837.35+1735787915.91+12820721294.62+-13760725.9+239784117.62+129600279.74+-25883231.75,-3)</f>
        <v>15226471000</v>
      </c>
      <c r="D9" s="403"/>
      <c r="E9" s="305">
        <f>(C9/B9)-1</f>
        <v>7.945013407992163E-2</v>
      </c>
      <c r="F9" s="838"/>
      <c r="G9" s="291"/>
      <c r="H9" s="291"/>
      <c r="I9" s="291"/>
      <c r="J9" s="291"/>
      <c r="K9" s="956"/>
      <c r="L9" s="953"/>
      <c r="M9" s="957"/>
      <c r="N9" s="953"/>
      <c r="O9" s="953"/>
      <c r="P9" s="953"/>
      <c r="Q9" s="955"/>
      <c r="R9" s="955"/>
      <c r="S9" s="955"/>
      <c r="T9" s="95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row>
    <row r="10" spans="1:231" ht="15.6" customHeight="1">
      <c r="A10" s="303" t="s">
        <v>1028</v>
      </c>
      <c r="B10" s="290">
        <v>932000</v>
      </c>
      <c r="C10" s="402">
        <f>ROUND(190909.96+0,-3)</f>
        <v>191000</v>
      </c>
      <c r="D10" s="403"/>
      <c r="E10" s="313">
        <f>(C10/B10)-1</f>
        <v>-0.79506437768240346</v>
      </c>
      <c r="F10" s="839"/>
      <c r="G10" s="291"/>
      <c r="H10" s="291"/>
      <c r="I10" s="291"/>
      <c r="J10" s="291"/>
      <c r="K10" s="956"/>
      <c r="L10" s="953"/>
      <c r="M10" s="957"/>
      <c r="N10" s="953"/>
      <c r="O10" s="953"/>
      <c r="P10" s="953"/>
      <c r="T10" s="955"/>
      <c r="U10" s="294"/>
      <c r="V10" s="294"/>
      <c r="W10" s="294"/>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row>
    <row r="11" spans="1:231" ht="15.6" customHeight="1">
      <c r="A11" s="303" t="s">
        <v>345</v>
      </c>
      <c r="B11" s="290">
        <v>380183000</v>
      </c>
      <c r="C11" s="290">
        <f>ROUND(37555071.29-9503+381890514.22-47145884.43-183045.54,-3)</f>
        <v>372107000</v>
      </c>
      <c r="D11" s="403"/>
      <c r="E11" s="404">
        <f t="shared" si="0"/>
        <v>-2.1242401685504064E-2</v>
      </c>
      <c r="F11" s="996"/>
      <c r="G11" s="291"/>
      <c r="H11" s="291"/>
      <c r="I11" s="291"/>
      <c r="J11" s="291"/>
      <c r="K11" s="956"/>
      <c r="L11" s="953"/>
      <c r="M11" s="957"/>
      <c r="N11" s="953"/>
      <c r="O11" s="953"/>
      <c r="P11" s="953"/>
      <c r="Q11" s="953"/>
      <c r="R11" s="953"/>
      <c r="S11" s="953"/>
      <c r="T11" s="953"/>
      <c r="U11" s="294"/>
      <c r="V11" s="294"/>
      <c r="W11" s="294"/>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row>
    <row r="12" spans="1:231" ht="15.6" customHeight="1">
      <c r="A12" s="303" t="s">
        <v>346</v>
      </c>
      <c r="B12" s="290">
        <v>6415000</v>
      </c>
      <c r="C12" s="290">
        <f>ROUND(6216426.98+-49343.87+0+570822.55,-3)</f>
        <v>6738000</v>
      </c>
      <c r="E12" s="305">
        <f t="shared" si="0"/>
        <v>5.0350740452065557E-2</v>
      </c>
      <c r="F12" s="306"/>
      <c r="G12" s="291"/>
      <c r="H12" s="291"/>
      <c r="I12" s="291"/>
      <c r="J12" s="291"/>
      <c r="K12" s="956"/>
      <c r="L12" s="953"/>
      <c r="M12" s="957"/>
      <c r="N12" s="953"/>
      <c r="O12" s="953"/>
      <c r="P12" s="953"/>
      <c r="Q12" s="955"/>
      <c r="R12" s="953"/>
      <c r="S12" s="953"/>
      <c r="T12" s="953"/>
      <c r="U12" s="294"/>
      <c r="V12" s="294"/>
      <c r="W12" s="294"/>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row>
    <row r="13" spans="1:231" ht="15.6" customHeight="1">
      <c r="A13" s="303" t="s">
        <v>347</v>
      </c>
      <c r="B13" s="290">
        <v>3458249000</v>
      </c>
      <c r="C13" s="402">
        <f>ROUND(2967758.02+185828122.29+45329519.51+3053038625.5+-33469755.03+3077363.65+206944165.88+-15441988.49+523104305.12+-392605300.21+167363.85+1212387.81+202064.64,-3)</f>
        <v>3580355000</v>
      </c>
      <c r="E13" s="305">
        <f t="shared" si="0"/>
        <v>3.5308620055987783E-2</v>
      </c>
      <c r="F13" s="996"/>
      <c r="G13" s="291"/>
      <c r="H13" s="291"/>
      <c r="I13" s="291"/>
      <c r="J13" s="291"/>
      <c r="K13" s="956"/>
      <c r="L13" s="953"/>
      <c r="M13" s="957"/>
      <c r="N13" s="953"/>
      <c r="O13" s="953"/>
      <c r="P13" s="953"/>
      <c r="Q13" s="953"/>
      <c r="R13" s="953"/>
      <c r="S13" s="953"/>
      <c r="T13" s="953"/>
      <c r="U13" s="294"/>
      <c r="V13" s="294"/>
      <c r="W13" s="294"/>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row>
    <row r="14" spans="1:231" ht="15.6" customHeight="1">
      <c r="A14" s="303" t="s">
        <v>348</v>
      </c>
      <c r="B14" s="290">
        <v>7365000</v>
      </c>
      <c r="C14" s="402">
        <f>ROUND(5680621.18,-3)</f>
        <v>5681000</v>
      </c>
      <c r="D14" s="403"/>
      <c r="E14" s="305">
        <f t="shared" si="0"/>
        <v>-0.22864901561439244</v>
      </c>
      <c r="F14" s="306"/>
      <c r="G14" s="291"/>
      <c r="H14" s="291"/>
      <c r="I14" s="291"/>
      <c r="J14" s="291"/>
      <c r="K14" s="956"/>
      <c r="L14" s="953"/>
      <c r="M14" s="957"/>
      <c r="N14" s="953"/>
      <c r="O14" s="953"/>
      <c r="P14" s="953"/>
      <c r="Q14" s="955"/>
      <c r="R14" s="953"/>
      <c r="S14" s="953"/>
      <c r="T14" s="953"/>
      <c r="U14" s="294"/>
      <c r="V14" s="294"/>
      <c r="W14" s="294"/>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row>
    <row r="15" spans="1:231" ht="15.6" customHeight="1">
      <c r="A15" s="293" t="s">
        <v>850</v>
      </c>
      <c r="B15" s="290">
        <v>6469000</v>
      </c>
      <c r="C15" s="290">
        <f>ROUND(6103928.74+339662.41,-3)</f>
        <v>6444000</v>
      </c>
      <c r="E15" s="305">
        <f>(C15/B15)-1</f>
        <v>-3.8645849435771096E-3</v>
      </c>
      <c r="F15" s="996"/>
      <c r="G15" s="291"/>
      <c r="H15" s="291"/>
      <c r="I15" s="291"/>
      <c r="J15" s="291"/>
      <c r="K15" s="956"/>
      <c r="L15" s="953"/>
      <c r="M15" s="957"/>
      <c r="N15" s="953"/>
      <c r="O15" s="953"/>
      <c r="P15" s="953"/>
      <c r="Q15" s="955"/>
      <c r="R15" s="953"/>
      <c r="S15" s="953"/>
      <c r="T15" s="953"/>
      <c r="U15" s="294"/>
      <c r="V15" s="294"/>
      <c r="W15" s="294"/>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row>
    <row r="16" spans="1:231" ht="15.6" customHeight="1">
      <c r="A16" s="473" t="s">
        <v>922</v>
      </c>
      <c r="B16" s="402">
        <v>337947000</v>
      </c>
      <c r="C16" s="402">
        <f>ROUND(599351828.72-217333582.05,-3)</f>
        <v>382018000</v>
      </c>
      <c r="D16" s="469"/>
      <c r="E16" s="305">
        <f>(C16/B16)-1</f>
        <v>0.13040802255975059</v>
      </c>
      <c r="F16" s="996"/>
      <c r="G16" s="291"/>
      <c r="H16" s="291"/>
      <c r="I16" s="291"/>
      <c r="J16" s="291"/>
      <c r="K16" s="956"/>
      <c r="L16" s="953"/>
      <c r="M16" s="957"/>
      <c r="N16" s="953"/>
      <c r="O16" s="953"/>
      <c r="P16" s="953"/>
      <c r="Q16" s="955"/>
      <c r="R16" s="953"/>
      <c r="S16" s="953"/>
      <c r="T16" s="953"/>
      <c r="U16" s="294"/>
      <c r="V16" s="294"/>
      <c r="W16" s="294"/>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row>
    <row r="17" spans="1:231" ht="9" customHeight="1">
      <c r="A17" s="293"/>
      <c r="B17" s="308"/>
      <c r="C17" s="308"/>
      <c r="E17" s="309"/>
      <c r="F17" s="291"/>
      <c r="G17" s="291"/>
      <c r="H17" s="291"/>
      <c r="I17" s="291"/>
      <c r="J17" s="291"/>
      <c r="K17" s="956"/>
      <c r="L17" s="953"/>
      <c r="M17" s="957"/>
      <c r="N17" s="953"/>
      <c r="O17" s="953"/>
      <c r="P17" s="953"/>
      <c r="Q17" s="953"/>
      <c r="R17" s="953"/>
      <c r="S17" s="953"/>
      <c r="T17" s="953"/>
      <c r="U17" s="294"/>
      <c r="V17" s="294"/>
      <c r="W17" s="294"/>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row>
    <row r="18" spans="1:231" ht="15.6" customHeight="1">
      <c r="A18" s="298" t="s">
        <v>349</v>
      </c>
      <c r="B18" s="310">
        <f>SUM(B7:B16)</f>
        <v>19188948000</v>
      </c>
      <c r="C18" s="310">
        <f>SUM(C7:C16)</f>
        <v>20553037000</v>
      </c>
      <c r="D18" s="311"/>
      <c r="E18" s="312">
        <f>(C18/B18)-1</f>
        <v>7.1087221665304456E-2</v>
      </c>
      <c r="F18" s="306"/>
      <c r="G18" s="291"/>
      <c r="H18" s="291"/>
      <c r="I18" s="291"/>
      <c r="J18" s="291"/>
      <c r="K18" s="956"/>
      <c r="L18" s="953"/>
      <c r="M18" s="957"/>
      <c r="N18" s="953"/>
      <c r="O18" s="953"/>
      <c r="P18" s="953"/>
      <c r="Q18" s="953"/>
      <c r="R18" s="953"/>
      <c r="S18" s="953"/>
      <c r="T18" s="953"/>
      <c r="U18" s="294"/>
      <c r="V18" s="294"/>
      <c r="W18" s="294"/>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295"/>
      <c r="DJ18" s="295"/>
      <c r="DK18" s="295"/>
      <c r="DL18" s="295"/>
      <c r="DM18" s="295"/>
      <c r="DN18" s="295"/>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295"/>
      <c r="EN18" s="295"/>
      <c r="EO18" s="295"/>
      <c r="EP18" s="295"/>
      <c r="EQ18" s="295"/>
      <c r="ER18" s="295"/>
      <c r="ES18" s="295"/>
      <c r="ET18" s="295"/>
      <c r="EU18" s="295"/>
      <c r="EV18" s="295"/>
      <c r="EW18" s="295"/>
      <c r="EX18" s="295"/>
      <c r="EY18" s="295"/>
      <c r="EZ18" s="295"/>
      <c r="FA18" s="295"/>
      <c r="FB18" s="295"/>
      <c r="FC18" s="295"/>
      <c r="FD18" s="295"/>
      <c r="FE18" s="295"/>
      <c r="FF18" s="295"/>
      <c r="FG18" s="295"/>
      <c r="FH18" s="295"/>
      <c r="FI18" s="295"/>
      <c r="FJ18" s="295"/>
      <c r="FK18" s="295"/>
      <c r="FL18" s="295"/>
      <c r="FM18" s="295"/>
      <c r="FN18" s="295"/>
      <c r="FO18" s="295"/>
      <c r="FP18" s="295"/>
      <c r="FQ18" s="295"/>
      <c r="FR18" s="295"/>
      <c r="FS18" s="295"/>
      <c r="FT18" s="295"/>
      <c r="FU18" s="295"/>
      <c r="FV18" s="295"/>
      <c r="FW18" s="295"/>
      <c r="FX18" s="295"/>
      <c r="FY18" s="295"/>
      <c r="FZ18" s="295"/>
      <c r="GA18" s="295"/>
      <c r="GB18" s="295"/>
      <c r="GC18" s="295"/>
      <c r="GD18" s="295"/>
      <c r="GE18" s="295"/>
      <c r="GF18" s="295"/>
      <c r="GG18" s="295"/>
      <c r="GH18" s="295"/>
      <c r="GI18" s="295"/>
      <c r="GJ18" s="295"/>
      <c r="GK18" s="295"/>
      <c r="GL18" s="295"/>
      <c r="GM18" s="295"/>
      <c r="GN18" s="295"/>
      <c r="GO18" s="295"/>
      <c r="GP18" s="295"/>
      <c r="GQ18" s="295"/>
      <c r="GR18" s="295"/>
      <c r="GS18" s="295"/>
      <c r="GT18" s="295"/>
      <c r="GU18" s="295"/>
      <c r="GV18" s="295"/>
      <c r="GW18" s="295"/>
      <c r="GX18" s="295"/>
      <c r="GY18" s="295"/>
      <c r="GZ18" s="295"/>
      <c r="HA18" s="295"/>
      <c r="HB18" s="295"/>
      <c r="HC18" s="295"/>
      <c r="HD18" s="295"/>
      <c r="HE18" s="295"/>
      <c r="HF18" s="295"/>
      <c r="HG18" s="295"/>
      <c r="HH18" s="295"/>
      <c r="HI18" s="295"/>
      <c r="HJ18" s="295"/>
      <c r="HK18" s="295"/>
      <c r="HL18" s="295"/>
      <c r="HM18" s="295"/>
      <c r="HN18" s="295"/>
      <c r="HO18" s="295"/>
      <c r="HP18" s="295"/>
      <c r="HQ18" s="295"/>
      <c r="HR18" s="295"/>
      <c r="HS18" s="295"/>
      <c r="HT18" s="295"/>
      <c r="HU18" s="295"/>
      <c r="HV18" s="295"/>
      <c r="HW18" s="295"/>
    </row>
    <row r="19" spans="1:231">
      <c r="A19" s="303"/>
      <c r="B19" s="290"/>
      <c r="C19" s="476"/>
      <c r="E19" s="313"/>
      <c r="F19" s="291"/>
      <c r="G19" s="291"/>
      <c r="H19" s="291"/>
      <c r="I19" s="291"/>
      <c r="J19" s="291"/>
      <c r="K19" s="956"/>
      <c r="L19" s="953"/>
      <c r="M19" s="953"/>
      <c r="N19" s="953"/>
      <c r="O19" s="953"/>
      <c r="P19" s="953"/>
      <c r="Q19" s="953"/>
      <c r="R19" s="953"/>
      <c r="S19" s="953"/>
      <c r="T19" s="953"/>
      <c r="U19" s="294"/>
      <c r="V19" s="294"/>
      <c r="W19" s="294"/>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295"/>
      <c r="DJ19" s="295"/>
      <c r="DK19" s="295"/>
      <c r="DL19" s="295"/>
      <c r="DM19" s="295"/>
      <c r="DN19" s="295"/>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295"/>
      <c r="EN19" s="295"/>
      <c r="EO19" s="295"/>
      <c r="EP19" s="295"/>
      <c r="EQ19" s="295"/>
      <c r="ER19" s="295"/>
      <c r="ES19" s="295"/>
      <c r="ET19" s="295"/>
      <c r="EU19" s="295"/>
      <c r="EV19" s="295"/>
      <c r="EW19" s="295"/>
      <c r="EX19" s="295"/>
      <c r="EY19" s="295"/>
      <c r="EZ19" s="295"/>
      <c r="FA19" s="295"/>
      <c r="FB19" s="295"/>
      <c r="FC19" s="295"/>
      <c r="FD19" s="295"/>
      <c r="FE19" s="295"/>
      <c r="FF19" s="295"/>
      <c r="FG19" s="295"/>
      <c r="FH19" s="295"/>
      <c r="FI19" s="295"/>
      <c r="FJ19" s="295"/>
      <c r="FK19" s="295"/>
      <c r="FL19" s="295"/>
      <c r="FM19" s="295"/>
      <c r="FN19" s="295"/>
      <c r="FO19" s="295"/>
      <c r="FP19" s="295"/>
      <c r="FQ19" s="295"/>
      <c r="FR19" s="295"/>
      <c r="FS19" s="295"/>
      <c r="FT19" s="295"/>
      <c r="FU19" s="295"/>
      <c r="FV19" s="295"/>
      <c r="FW19" s="295"/>
      <c r="FX19" s="295"/>
      <c r="FY19" s="295"/>
      <c r="FZ19" s="295"/>
      <c r="GA19" s="295"/>
      <c r="GB19" s="295"/>
      <c r="GC19" s="295"/>
      <c r="GD19" s="295"/>
      <c r="GE19" s="295"/>
      <c r="GF19" s="295"/>
      <c r="GG19" s="295"/>
      <c r="GH19" s="295"/>
      <c r="GI19" s="295"/>
      <c r="GJ19" s="295"/>
      <c r="GK19" s="295"/>
      <c r="GL19" s="295"/>
      <c r="GM19" s="295"/>
      <c r="GN19" s="295"/>
      <c r="GO19" s="295"/>
      <c r="GP19" s="295"/>
      <c r="GQ19" s="295"/>
      <c r="GR19" s="295"/>
      <c r="GS19" s="295"/>
      <c r="GT19" s="295"/>
      <c r="GU19" s="295"/>
      <c r="GV19" s="295"/>
      <c r="GW19" s="295"/>
      <c r="GX19" s="295"/>
      <c r="GY19" s="295"/>
      <c r="GZ19" s="295"/>
      <c r="HA19" s="295"/>
      <c r="HB19" s="295"/>
      <c r="HC19" s="295"/>
      <c r="HD19" s="295"/>
      <c r="HE19" s="295"/>
      <c r="HF19" s="295"/>
      <c r="HG19" s="295"/>
      <c r="HH19" s="295"/>
      <c r="HI19" s="295"/>
      <c r="HJ19" s="295"/>
      <c r="HK19" s="295"/>
      <c r="HL19" s="295"/>
      <c r="HM19" s="295"/>
      <c r="HN19" s="295"/>
      <c r="HO19" s="295"/>
      <c r="HP19" s="295"/>
      <c r="HQ19" s="295"/>
      <c r="HR19" s="295"/>
      <c r="HS19" s="295"/>
      <c r="HT19" s="295"/>
      <c r="HU19" s="295"/>
      <c r="HV19" s="295"/>
      <c r="HW19" s="295"/>
    </row>
    <row r="20" spans="1:231" ht="14.1" customHeight="1">
      <c r="A20" s="298" t="s">
        <v>894</v>
      </c>
      <c r="B20" s="290"/>
      <c r="C20" s="290"/>
      <c r="E20" s="313"/>
      <c r="F20" s="291"/>
      <c r="G20" s="291"/>
      <c r="H20" s="291"/>
      <c r="I20" s="291"/>
      <c r="J20" s="291"/>
      <c r="K20" s="952"/>
      <c r="L20" s="953"/>
      <c r="M20" s="953"/>
      <c r="N20" s="953"/>
      <c r="O20" s="953"/>
      <c r="P20" s="953"/>
      <c r="Q20" s="953"/>
      <c r="R20" s="953"/>
      <c r="S20" s="953"/>
      <c r="T20" s="953"/>
      <c r="U20" s="294"/>
      <c r="V20" s="294"/>
      <c r="W20" s="294"/>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95"/>
      <c r="EN20" s="295"/>
      <c r="EO20" s="295"/>
      <c r="EP20" s="295"/>
      <c r="EQ20" s="295"/>
      <c r="ER20" s="295"/>
      <c r="ES20" s="295"/>
      <c r="ET20" s="295"/>
      <c r="EU20" s="295"/>
      <c r="EV20" s="295"/>
      <c r="EW20" s="295"/>
      <c r="EX20" s="295"/>
      <c r="EY20" s="295"/>
      <c r="EZ20" s="295"/>
      <c r="FA20" s="295"/>
      <c r="FB20" s="295"/>
      <c r="FC20" s="295"/>
      <c r="FD20" s="295"/>
      <c r="FE20" s="295"/>
      <c r="FF20" s="295"/>
      <c r="FG20" s="295"/>
      <c r="FH20" s="295"/>
      <c r="FI20" s="295"/>
      <c r="FJ20" s="295"/>
      <c r="FK20" s="295"/>
      <c r="FL20" s="295"/>
      <c r="FM20" s="295"/>
      <c r="FN20" s="295"/>
      <c r="FO20" s="295"/>
      <c r="FP20" s="295"/>
      <c r="FQ20" s="295"/>
      <c r="FR20" s="295"/>
      <c r="FS20" s="295"/>
      <c r="FT20" s="295"/>
      <c r="FU20" s="295"/>
      <c r="FV20" s="295"/>
      <c r="FW20" s="295"/>
      <c r="FX20" s="295"/>
      <c r="FY20" s="295"/>
      <c r="FZ20" s="295"/>
      <c r="GA20" s="295"/>
      <c r="GB20" s="295"/>
      <c r="GC20" s="295"/>
      <c r="GD20" s="295"/>
      <c r="GE20" s="295"/>
      <c r="GF20" s="295"/>
      <c r="GG20" s="295"/>
      <c r="GH20" s="295"/>
      <c r="GI20" s="295"/>
      <c r="GJ20" s="295"/>
      <c r="GK20" s="295"/>
      <c r="GL20" s="295"/>
      <c r="GM20" s="295"/>
      <c r="GN20" s="295"/>
      <c r="GO20" s="295"/>
      <c r="GP20" s="295"/>
      <c r="GQ20" s="295"/>
      <c r="GR20" s="295"/>
      <c r="GS20" s="295"/>
      <c r="GT20" s="295"/>
      <c r="GU20" s="295"/>
      <c r="GV20" s="295"/>
      <c r="GW20" s="295"/>
      <c r="GX20" s="295"/>
      <c r="GY20" s="295"/>
      <c r="GZ20" s="295"/>
      <c r="HA20" s="295"/>
      <c r="HB20" s="295"/>
      <c r="HC20" s="295"/>
      <c r="HD20" s="295"/>
      <c r="HE20" s="295"/>
      <c r="HF20" s="295"/>
      <c r="HG20" s="295"/>
      <c r="HH20" s="295"/>
      <c r="HI20" s="295"/>
      <c r="HJ20" s="295"/>
      <c r="HK20" s="295"/>
      <c r="HL20" s="295"/>
      <c r="HM20" s="295"/>
      <c r="HN20" s="295"/>
      <c r="HO20" s="295"/>
      <c r="HP20" s="295"/>
      <c r="HQ20" s="295"/>
      <c r="HR20" s="295"/>
      <c r="HS20" s="295"/>
      <c r="HT20" s="295"/>
      <c r="HU20" s="295"/>
      <c r="HV20" s="295"/>
      <c r="HW20" s="295"/>
    </row>
    <row r="21" spans="1:231" ht="15.6" customHeight="1">
      <c r="A21" s="303" t="s">
        <v>350</v>
      </c>
      <c r="B21" s="6">
        <v>12015000</v>
      </c>
      <c r="C21" s="1007">
        <f>ROUND(12577339.02+0,-3)</f>
        <v>12577000</v>
      </c>
      <c r="E21" s="305">
        <f>(C21/B21)-1</f>
        <v>4.6774864752392897E-2</v>
      </c>
      <c r="F21" s="306"/>
      <c r="G21" s="291"/>
      <c r="H21" s="291"/>
      <c r="I21" s="291"/>
      <c r="J21" s="291"/>
      <c r="K21" s="952"/>
      <c r="L21" s="953"/>
      <c r="M21" s="953"/>
      <c r="N21" s="953"/>
      <c r="O21" s="953"/>
      <c r="P21" s="953"/>
      <c r="Q21" s="953"/>
      <c r="R21" s="953"/>
      <c r="S21" s="953"/>
      <c r="T21" s="953"/>
      <c r="U21" s="294"/>
      <c r="V21" s="294"/>
      <c r="W21" s="294"/>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5"/>
      <c r="DN21" s="295"/>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295"/>
      <c r="EN21" s="295"/>
      <c r="EO21" s="295"/>
      <c r="EP21" s="295"/>
      <c r="EQ21" s="295"/>
      <c r="ER21" s="295"/>
      <c r="ES21" s="295"/>
      <c r="ET21" s="295"/>
      <c r="EU21" s="295"/>
      <c r="EV21" s="295"/>
      <c r="EW21" s="295"/>
      <c r="EX21" s="295"/>
      <c r="EY21" s="295"/>
      <c r="EZ21" s="295"/>
      <c r="FA21" s="295"/>
      <c r="FB21" s="295"/>
      <c r="FC21" s="295"/>
      <c r="FD21" s="295"/>
      <c r="FE21" s="295"/>
      <c r="FF21" s="295"/>
      <c r="FG21" s="295"/>
      <c r="FH21" s="295"/>
      <c r="FI21" s="295"/>
      <c r="FJ21" s="295"/>
      <c r="FK21" s="295"/>
      <c r="FL21" s="295"/>
      <c r="FM21" s="295"/>
      <c r="FN21" s="295"/>
      <c r="FO21" s="295"/>
      <c r="FP21" s="295"/>
      <c r="FQ21" s="295"/>
      <c r="FR21" s="295"/>
      <c r="FS21" s="295"/>
      <c r="FT21" s="295"/>
      <c r="FU21" s="295"/>
      <c r="FV21" s="295"/>
      <c r="FW21" s="295"/>
      <c r="FX21" s="295"/>
      <c r="FY21" s="295"/>
      <c r="FZ21" s="295"/>
      <c r="GA21" s="295"/>
      <c r="GB21" s="295"/>
      <c r="GC21" s="295"/>
      <c r="GD21" s="295"/>
      <c r="GE21" s="295"/>
      <c r="GF21" s="295"/>
      <c r="GG21" s="295"/>
      <c r="GH21" s="295"/>
      <c r="GI21" s="295"/>
      <c r="GJ21" s="295"/>
      <c r="GK21" s="295"/>
      <c r="GL21" s="295"/>
      <c r="GM21" s="295"/>
      <c r="GN21" s="295"/>
      <c r="GO21" s="295"/>
      <c r="GP21" s="295"/>
      <c r="GQ21" s="295"/>
      <c r="GR21" s="295"/>
      <c r="GS21" s="295"/>
      <c r="GT21" s="295"/>
      <c r="GU21" s="295"/>
      <c r="GV21" s="295"/>
      <c r="GW21" s="295"/>
      <c r="GX21" s="295"/>
      <c r="GY21" s="295"/>
      <c r="GZ21" s="295"/>
      <c r="HA21" s="295"/>
      <c r="HB21" s="295"/>
      <c r="HC21" s="295"/>
      <c r="HD21" s="295"/>
      <c r="HE21" s="295"/>
      <c r="HF21" s="295"/>
      <c r="HG21" s="295"/>
      <c r="HH21" s="295"/>
      <c r="HI21" s="295"/>
      <c r="HJ21" s="295"/>
      <c r="HK21" s="295"/>
      <c r="HL21" s="295"/>
      <c r="HM21" s="295"/>
      <c r="HN21" s="295"/>
      <c r="HO21" s="295"/>
      <c r="HP21" s="295"/>
      <c r="HQ21" s="295"/>
      <c r="HR21" s="295"/>
      <c r="HS21" s="295"/>
      <c r="HT21" s="295"/>
      <c r="HU21" s="295"/>
      <c r="HV21" s="295"/>
      <c r="HW21" s="295"/>
    </row>
    <row r="22" spans="1:231" ht="15.6" customHeight="1">
      <c r="A22" s="303" t="s">
        <v>351</v>
      </c>
      <c r="B22" s="7">
        <v>139202000</v>
      </c>
      <c r="C22" s="859">
        <f>ROUND(129450793.19,-3)</f>
        <v>129451000</v>
      </c>
      <c r="D22" s="835" t="s">
        <v>950</v>
      </c>
      <c r="E22" s="305">
        <f>(C22/B22)-1</f>
        <v>-7.004928090113649E-2</v>
      </c>
      <c r="F22" s="306"/>
      <c r="G22" s="291"/>
      <c r="H22" s="291"/>
      <c r="I22" s="291"/>
      <c r="J22" s="291"/>
      <c r="K22" s="956"/>
      <c r="L22" s="953"/>
      <c r="M22" s="957"/>
      <c r="N22" s="953"/>
      <c r="O22" s="953"/>
      <c r="P22" s="953"/>
      <c r="Q22" s="953"/>
      <c r="R22" s="953"/>
      <c r="S22" s="953"/>
      <c r="T22" s="953"/>
      <c r="U22" s="294"/>
      <c r="V22" s="294"/>
      <c r="W22" s="294"/>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5"/>
      <c r="DU22" s="295"/>
      <c r="DV22" s="295"/>
      <c r="DW22" s="295"/>
      <c r="DX22" s="295"/>
      <c r="DY22" s="295"/>
      <c r="DZ22" s="295"/>
      <c r="EA22" s="295"/>
      <c r="EB22" s="295"/>
      <c r="EC22" s="295"/>
      <c r="ED22" s="295"/>
      <c r="EE22" s="295"/>
      <c r="EF22" s="295"/>
      <c r="EG22" s="295"/>
      <c r="EH22" s="295"/>
      <c r="EI22" s="295"/>
      <c r="EJ22" s="295"/>
      <c r="EK22" s="295"/>
      <c r="EL22" s="295"/>
      <c r="EM22" s="295"/>
      <c r="EN22" s="295"/>
      <c r="EO22" s="295"/>
      <c r="EP22" s="295"/>
      <c r="EQ22" s="295"/>
      <c r="ER22" s="295"/>
      <c r="ES22" s="295"/>
      <c r="ET22" s="295"/>
      <c r="EU22" s="295"/>
      <c r="EV22" s="295"/>
      <c r="EW22" s="295"/>
      <c r="EX22" s="295"/>
      <c r="EY22" s="295"/>
      <c r="EZ22" s="295"/>
      <c r="FA22" s="295"/>
      <c r="FB22" s="295"/>
      <c r="FC22" s="295"/>
      <c r="FD22" s="295"/>
      <c r="FE22" s="295"/>
      <c r="FF22" s="295"/>
      <c r="FG22" s="295"/>
      <c r="FH22" s="295"/>
      <c r="FI22" s="295"/>
      <c r="FJ22" s="295"/>
      <c r="FK22" s="295"/>
      <c r="FL22" s="295"/>
      <c r="FM22" s="295"/>
      <c r="FN22" s="295"/>
      <c r="FO22" s="295"/>
      <c r="FP22" s="295"/>
      <c r="FQ22" s="295"/>
      <c r="FR22" s="295"/>
      <c r="FS22" s="295"/>
      <c r="FT22" s="295"/>
      <c r="FU22" s="295"/>
      <c r="FV22" s="295"/>
      <c r="FW22" s="295"/>
      <c r="FX22" s="295"/>
      <c r="FY22" s="295"/>
      <c r="FZ22" s="295"/>
      <c r="GA22" s="295"/>
      <c r="GB22" s="295"/>
      <c r="GC22" s="295"/>
      <c r="GD22" s="295"/>
      <c r="GE22" s="295"/>
      <c r="GF22" s="295"/>
      <c r="GG22" s="295"/>
      <c r="GH22" s="295"/>
      <c r="GI22" s="295"/>
      <c r="GJ22" s="295"/>
      <c r="GK22" s="295"/>
      <c r="GL22" s="295"/>
      <c r="GM22" s="295"/>
      <c r="GN22" s="295"/>
      <c r="GO22" s="295"/>
      <c r="GP22" s="295"/>
      <c r="GQ22" s="295"/>
      <c r="GR22" s="295"/>
      <c r="GS22" s="295"/>
      <c r="GT22" s="295"/>
      <c r="GU22" s="295"/>
      <c r="GV22" s="295"/>
      <c r="GW22" s="295"/>
      <c r="GX22" s="295"/>
      <c r="GY22" s="295"/>
      <c r="GZ22" s="295"/>
      <c r="HA22" s="295"/>
      <c r="HB22" s="295"/>
      <c r="HC22" s="295"/>
      <c r="HD22" s="295"/>
      <c r="HE22" s="295"/>
      <c r="HF22" s="295"/>
      <c r="HG22" s="295"/>
      <c r="HH22" s="295"/>
      <c r="HI22" s="295"/>
      <c r="HJ22" s="295"/>
      <c r="HK22" s="295"/>
      <c r="HL22" s="295"/>
      <c r="HM22" s="295"/>
      <c r="HN22" s="295"/>
      <c r="HO22" s="295"/>
      <c r="HP22" s="295"/>
      <c r="HQ22" s="295"/>
      <c r="HR22" s="295"/>
      <c r="HS22" s="295"/>
      <c r="HT22" s="295"/>
      <c r="HU22" s="295"/>
      <c r="HV22" s="295"/>
      <c r="HW22" s="295"/>
    </row>
    <row r="23" spans="1:231" ht="15.6" customHeight="1">
      <c r="A23" s="303" t="s">
        <v>352</v>
      </c>
      <c r="B23" s="7">
        <v>21181000</v>
      </c>
      <c r="C23" s="859">
        <f>ROUND(21838497.21,-3)</f>
        <v>21838000</v>
      </c>
      <c r="D23" s="835" t="s">
        <v>950</v>
      </c>
      <c r="E23" s="305">
        <f t="shared" ref="E23:E29" si="1">(C23/B23)-1</f>
        <v>3.1018365516264579E-2</v>
      </c>
      <c r="F23" s="306"/>
      <c r="G23" s="291"/>
      <c r="H23" s="291"/>
      <c r="I23" s="291"/>
      <c r="J23" s="291"/>
      <c r="K23" s="956"/>
      <c r="L23" s="953"/>
      <c r="M23" s="957"/>
      <c r="N23" s="953"/>
      <c r="O23" s="953"/>
      <c r="P23" s="953"/>
      <c r="Q23" s="953"/>
      <c r="R23" s="953"/>
      <c r="S23" s="953"/>
      <c r="T23" s="953"/>
      <c r="U23" s="294"/>
      <c r="V23" s="294"/>
      <c r="W23" s="294"/>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5"/>
      <c r="FO23" s="295"/>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5"/>
      <c r="GO23" s="295"/>
      <c r="GP23" s="295"/>
      <c r="GQ23" s="295"/>
      <c r="GR23" s="295"/>
      <c r="GS23" s="295"/>
      <c r="GT23" s="295"/>
      <c r="GU23" s="295"/>
      <c r="GV23" s="295"/>
      <c r="GW23" s="295"/>
      <c r="GX23" s="295"/>
      <c r="GY23" s="295"/>
      <c r="GZ23" s="295"/>
      <c r="HA23" s="295"/>
      <c r="HB23" s="295"/>
      <c r="HC23" s="295"/>
      <c r="HD23" s="295"/>
      <c r="HE23" s="295"/>
      <c r="HF23" s="295"/>
      <c r="HG23" s="295"/>
      <c r="HH23" s="295"/>
      <c r="HI23" s="295"/>
      <c r="HJ23" s="295"/>
      <c r="HK23" s="295"/>
      <c r="HL23" s="295"/>
      <c r="HM23" s="295"/>
      <c r="HN23" s="295"/>
      <c r="HO23" s="295"/>
      <c r="HP23" s="295"/>
      <c r="HQ23" s="295"/>
      <c r="HR23" s="295"/>
      <c r="HS23" s="295"/>
      <c r="HT23" s="295"/>
      <c r="HU23" s="295"/>
      <c r="HV23" s="295"/>
      <c r="HW23" s="295"/>
    </row>
    <row r="24" spans="1:231" ht="15.6" customHeight="1">
      <c r="A24" s="303" t="s">
        <v>353</v>
      </c>
      <c r="B24" s="314">
        <v>201000</v>
      </c>
      <c r="C24" s="402">
        <f>ROUND(205136.27+0,-3)</f>
        <v>205000</v>
      </c>
      <c r="D24" s="835" t="s">
        <v>950</v>
      </c>
      <c r="E24" s="305">
        <f t="shared" si="1"/>
        <v>1.990049751243772E-2</v>
      </c>
      <c r="F24" s="306"/>
      <c r="G24" s="291"/>
      <c r="H24" s="291"/>
      <c r="I24" s="291"/>
      <c r="J24" s="291"/>
      <c r="K24" s="956"/>
      <c r="L24" s="953"/>
      <c r="M24" s="957"/>
      <c r="N24" s="953"/>
      <c r="O24" s="953"/>
      <c r="P24" s="953"/>
      <c r="Q24" s="953"/>
      <c r="R24" s="953"/>
      <c r="S24" s="953"/>
      <c r="T24" s="953"/>
      <c r="U24" s="294"/>
      <c r="V24" s="294"/>
      <c r="W24" s="294"/>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c r="GY24" s="295"/>
      <c r="GZ24" s="295"/>
      <c r="HA24" s="295"/>
      <c r="HB24" s="295"/>
      <c r="HC24" s="295"/>
      <c r="HD24" s="295"/>
      <c r="HE24" s="295"/>
      <c r="HF24" s="295"/>
      <c r="HG24" s="295"/>
      <c r="HH24" s="295"/>
      <c r="HI24" s="295"/>
      <c r="HJ24" s="295"/>
      <c r="HK24" s="295"/>
      <c r="HL24" s="295"/>
      <c r="HM24" s="295"/>
      <c r="HN24" s="295"/>
      <c r="HO24" s="295"/>
      <c r="HP24" s="295"/>
      <c r="HQ24" s="295"/>
      <c r="HR24" s="295"/>
      <c r="HS24" s="295"/>
      <c r="HT24" s="295"/>
      <c r="HU24" s="295"/>
      <c r="HV24" s="295"/>
      <c r="HW24" s="295"/>
    </row>
    <row r="25" spans="1:231" ht="15.6" customHeight="1">
      <c r="A25" s="303" t="s">
        <v>354</v>
      </c>
      <c r="B25" s="314">
        <v>2695000</v>
      </c>
      <c r="C25" s="402">
        <f>ROUND(1934086.79+669968.2, -3)</f>
        <v>2604000</v>
      </c>
      <c r="D25" s="835"/>
      <c r="E25" s="305">
        <f t="shared" si="1"/>
        <v>-3.3766233766233777E-2</v>
      </c>
      <c r="F25" s="306"/>
      <c r="G25" s="291"/>
      <c r="H25" s="291"/>
      <c r="I25" s="291"/>
      <c r="J25" s="291"/>
      <c r="K25" s="956"/>
      <c r="L25" s="953"/>
      <c r="M25" s="957"/>
      <c r="N25" s="953"/>
      <c r="O25" s="953"/>
      <c r="P25" s="953"/>
      <c r="Q25" s="953"/>
      <c r="R25" s="953"/>
      <c r="S25" s="953"/>
      <c r="T25" s="953"/>
      <c r="U25" s="294"/>
      <c r="V25" s="294"/>
      <c r="W25" s="294"/>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c r="CG25" s="295"/>
      <c r="CH25" s="295"/>
      <c r="CI25" s="295"/>
      <c r="CJ25" s="295"/>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5"/>
      <c r="DI25" s="295"/>
      <c r="DJ25" s="295"/>
      <c r="DK25" s="295"/>
      <c r="DL25" s="295"/>
      <c r="DM25" s="295"/>
      <c r="DN25" s="295"/>
      <c r="DO25" s="295"/>
      <c r="DP25" s="295"/>
      <c r="DQ25" s="295"/>
      <c r="DR25" s="295"/>
      <c r="DS25" s="295"/>
      <c r="DT25" s="295"/>
      <c r="DU25" s="295"/>
      <c r="DV25" s="295"/>
      <c r="DW25" s="295"/>
      <c r="DX25" s="295"/>
      <c r="DY25" s="295"/>
      <c r="DZ25" s="295"/>
      <c r="EA25" s="295"/>
      <c r="EB25" s="295"/>
      <c r="EC25" s="295"/>
      <c r="ED25" s="295"/>
      <c r="EE25" s="295"/>
      <c r="EF25" s="295"/>
      <c r="EG25" s="295"/>
      <c r="EH25" s="295"/>
      <c r="EI25" s="295"/>
      <c r="EJ25" s="295"/>
      <c r="EK25" s="295"/>
      <c r="EL25" s="295"/>
      <c r="EM25" s="295"/>
      <c r="EN25" s="295"/>
      <c r="EO25" s="295"/>
      <c r="EP25" s="295"/>
      <c r="EQ25" s="295"/>
      <c r="ER25" s="295"/>
      <c r="ES25" s="295"/>
      <c r="ET25" s="295"/>
      <c r="EU25" s="295"/>
      <c r="EV25" s="295"/>
      <c r="EW25" s="295"/>
      <c r="EX25" s="295"/>
      <c r="EY25" s="295"/>
      <c r="EZ25" s="295"/>
      <c r="FA25" s="295"/>
      <c r="FB25" s="295"/>
      <c r="FC25" s="295"/>
      <c r="FD25" s="295"/>
      <c r="FE25" s="295"/>
      <c r="FF25" s="295"/>
      <c r="FG25" s="295"/>
      <c r="FH25" s="295"/>
      <c r="FI25" s="295"/>
      <c r="FJ25" s="295"/>
      <c r="FK25" s="295"/>
      <c r="FL25" s="295"/>
      <c r="FM25" s="295"/>
      <c r="FN25" s="295"/>
      <c r="FO25" s="295"/>
      <c r="FP25" s="295"/>
      <c r="FQ25" s="295"/>
      <c r="FR25" s="295"/>
      <c r="FS25" s="295"/>
      <c r="FT25" s="295"/>
      <c r="FU25" s="295"/>
      <c r="FV25" s="295"/>
      <c r="FW25" s="295"/>
      <c r="FX25" s="295"/>
      <c r="FY25" s="295"/>
      <c r="FZ25" s="295"/>
      <c r="GA25" s="295"/>
      <c r="GB25" s="295"/>
      <c r="GC25" s="295"/>
      <c r="GD25" s="295"/>
      <c r="GE25" s="295"/>
      <c r="GF25" s="295"/>
      <c r="GG25" s="295"/>
      <c r="GH25" s="295"/>
      <c r="GI25" s="295"/>
      <c r="GJ25" s="295"/>
      <c r="GK25" s="295"/>
      <c r="GL25" s="295"/>
      <c r="GM25" s="295"/>
      <c r="GN25" s="295"/>
      <c r="GO25" s="295"/>
      <c r="GP25" s="295"/>
      <c r="GQ25" s="295"/>
      <c r="GR25" s="295"/>
      <c r="GS25" s="295"/>
      <c r="GT25" s="295"/>
      <c r="GU25" s="295"/>
      <c r="GV25" s="295"/>
      <c r="GW25" s="295"/>
      <c r="GX25" s="295"/>
      <c r="GY25" s="295"/>
      <c r="GZ25" s="295"/>
      <c r="HA25" s="295"/>
      <c r="HB25" s="295"/>
      <c r="HC25" s="295"/>
      <c r="HD25" s="295"/>
      <c r="HE25" s="295"/>
      <c r="HF25" s="295"/>
      <c r="HG25" s="295"/>
      <c r="HH25" s="295"/>
      <c r="HI25" s="295"/>
      <c r="HJ25" s="295"/>
      <c r="HK25" s="295"/>
      <c r="HL25" s="295"/>
      <c r="HM25" s="295"/>
      <c r="HN25" s="295"/>
      <c r="HO25" s="295"/>
      <c r="HP25" s="295"/>
      <c r="HQ25" s="295"/>
      <c r="HR25" s="295"/>
      <c r="HS25" s="295"/>
      <c r="HT25" s="295"/>
      <c r="HU25" s="295"/>
      <c r="HV25" s="295"/>
      <c r="HW25" s="295"/>
    </row>
    <row r="26" spans="1:231" ht="15.6" customHeight="1">
      <c r="A26" s="303" t="s">
        <v>355</v>
      </c>
      <c r="B26" s="314">
        <v>357000</v>
      </c>
      <c r="C26" s="402">
        <f>ROUND(309408.96,-3)</f>
        <v>309000</v>
      </c>
      <c r="D26" s="835"/>
      <c r="E26" s="404">
        <f t="shared" si="1"/>
        <v>-0.13445378151260501</v>
      </c>
      <c r="F26" s="306"/>
      <c r="G26" s="291"/>
      <c r="H26" s="291"/>
      <c r="I26" s="291"/>
      <c r="J26" s="291"/>
      <c r="K26" s="956"/>
      <c r="L26" s="953"/>
      <c r="M26" s="957"/>
      <c r="N26" s="953"/>
      <c r="O26" s="953"/>
      <c r="P26" s="953"/>
      <c r="Q26" s="953"/>
      <c r="R26" s="953"/>
      <c r="S26" s="953"/>
      <c r="T26" s="953"/>
      <c r="U26" s="294"/>
      <c r="V26" s="294"/>
      <c r="W26" s="294"/>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5"/>
      <c r="DI26" s="295"/>
      <c r="DJ26" s="295"/>
      <c r="DK26" s="295"/>
      <c r="DL26" s="295"/>
      <c r="DM26" s="295"/>
      <c r="DN26" s="295"/>
      <c r="DO26" s="295"/>
      <c r="DP26" s="295"/>
      <c r="DQ26" s="295"/>
      <c r="DR26" s="295"/>
      <c r="DS26" s="295"/>
      <c r="DT26" s="295"/>
      <c r="DU26" s="295"/>
      <c r="DV26" s="295"/>
      <c r="DW26" s="295"/>
      <c r="DX26" s="295"/>
      <c r="DY26" s="295"/>
      <c r="DZ26" s="295"/>
      <c r="EA26" s="295"/>
      <c r="EB26" s="295"/>
      <c r="EC26" s="295"/>
      <c r="ED26" s="295"/>
      <c r="EE26" s="295"/>
      <c r="EF26" s="295"/>
      <c r="EG26" s="295"/>
      <c r="EH26" s="295"/>
      <c r="EI26" s="295"/>
      <c r="EJ26" s="295"/>
      <c r="EK26" s="295"/>
      <c r="EL26" s="295"/>
      <c r="EM26" s="295"/>
      <c r="EN26" s="295"/>
      <c r="EO26" s="295"/>
      <c r="EP26" s="295"/>
      <c r="EQ26" s="295"/>
      <c r="ER26" s="295"/>
      <c r="ES26" s="295"/>
      <c r="ET26" s="295"/>
      <c r="EU26" s="295"/>
      <c r="EV26" s="295"/>
      <c r="EW26" s="295"/>
      <c r="EX26" s="295"/>
      <c r="EY26" s="295"/>
      <c r="EZ26" s="295"/>
      <c r="FA26" s="295"/>
      <c r="FB26" s="295"/>
      <c r="FC26" s="295"/>
      <c r="FD26" s="295"/>
      <c r="FE26" s="295"/>
      <c r="FF26" s="295"/>
      <c r="FG26" s="295"/>
      <c r="FH26" s="295"/>
      <c r="FI26" s="295"/>
      <c r="FJ26" s="295"/>
      <c r="FK26" s="295"/>
      <c r="FL26" s="295"/>
      <c r="FM26" s="295"/>
      <c r="FN26" s="295"/>
      <c r="FO26" s="295"/>
      <c r="FP26" s="295"/>
      <c r="FQ26" s="295"/>
      <c r="FR26" s="295"/>
      <c r="FS26" s="295"/>
      <c r="FT26" s="295"/>
      <c r="FU26" s="295"/>
      <c r="FV26" s="295"/>
      <c r="FW26" s="295"/>
      <c r="FX26" s="295"/>
      <c r="FY26" s="295"/>
      <c r="FZ26" s="295"/>
      <c r="GA26" s="295"/>
      <c r="GB26" s="295"/>
      <c r="GC26" s="295"/>
      <c r="GD26" s="295"/>
      <c r="GE26" s="295"/>
      <c r="GF26" s="295"/>
      <c r="GG26" s="295"/>
      <c r="GH26" s="295"/>
      <c r="GI26" s="295"/>
      <c r="GJ26" s="295"/>
      <c r="GK26" s="295"/>
      <c r="GL26" s="295"/>
      <c r="GM26" s="295"/>
      <c r="GN26" s="295"/>
      <c r="GO26" s="295"/>
      <c r="GP26" s="295"/>
      <c r="GQ26" s="295"/>
      <c r="GR26" s="295"/>
      <c r="GS26" s="295"/>
      <c r="GT26" s="295"/>
      <c r="GU26" s="295"/>
      <c r="GV26" s="295"/>
      <c r="GW26" s="295"/>
      <c r="GX26" s="295"/>
      <c r="GY26" s="295"/>
      <c r="GZ26" s="295"/>
      <c r="HA26" s="295"/>
      <c r="HB26" s="295"/>
      <c r="HC26" s="295"/>
      <c r="HD26" s="295"/>
      <c r="HE26" s="295"/>
      <c r="HF26" s="295"/>
      <c r="HG26" s="295"/>
      <c r="HH26" s="295"/>
      <c r="HI26" s="295"/>
      <c r="HJ26" s="295"/>
      <c r="HK26" s="295"/>
      <c r="HL26" s="295"/>
      <c r="HM26" s="295"/>
      <c r="HN26" s="295"/>
      <c r="HO26" s="295"/>
      <c r="HP26" s="295"/>
      <c r="HQ26" s="295"/>
      <c r="HR26" s="295"/>
      <c r="HS26" s="295"/>
      <c r="HT26" s="295"/>
      <c r="HU26" s="295"/>
      <c r="HV26" s="295"/>
      <c r="HW26" s="295"/>
    </row>
    <row r="27" spans="1:231" ht="15.6" customHeight="1">
      <c r="A27" s="303" t="s">
        <v>356</v>
      </c>
      <c r="B27" s="314">
        <v>1159000</v>
      </c>
      <c r="C27" s="402">
        <f>ROUND(1049628.94+0,-3)</f>
        <v>1050000</v>
      </c>
      <c r="D27" s="835"/>
      <c r="E27" s="404">
        <f t="shared" si="1"/>
        <v>-9.4046591889559994E-2</v>
      </c>
      <c r="F27" s="306"/>
      <c r="G27" s="291"/>
      <c r="H27" s="291"/>
      <c r="I27" s="291"/>
      <c r="J27" s="291"/>
      <c r="K27" s="956"/>
      <c r="L27" s="576"/>
      <c r="M27" s="1011"/>
      <c r="N27" s="576"/>
      <c r="O27" s="953"/>
      <c r="P27" s="953"/>
      <c r="Q27" s="953"/>
      <c r="R27" s="953"/>
      <c r="S27" s="953"/>
      <c r="T27" s="953"/>
      <c r="U27" s="294"/>
      <c r="V27" s="294"/>
      <c r="W27" s="294"/>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c r="CG27" s="295"/>
      <c r="CH27" s="295"/>
      <c r="CI27" s="295"/>
      <c r="CJ27" s="295"/>
      <c r="CK27" s="295"/>
      <c r="CL27" s="295"/>
      <c r="CM27" s="295"/>
      <c r="CN27" s="295"/>
      <c r="CO27" s="295"/>
      <c r="CP27" s="295"/>
      <c r="CQ27" s="295"/>
      <c r="CR27" s="295"/>
      <c r="CS27" s="295"/>
      <c r="CT27" s="295"/>
      <c r="CU27" s="295"/>
      <c r="CV27" s="295"/>
      <c r="CW27" s="295"/>
      <c r="CX27" s="295"/>
      <c r="CY27" s="295"/>
      <c r="CZ27" s="295"/>
      <c r="DA27" s="295"/>
      <c r="DB27" s="295"/>
      <c r="DC27" s="295"/>
      <c r="DD27" s="295"/>
      <c r="DE27" s="295"/>
      <c r="DF27" s="295"/>
      <c r="DG27" s="295"/>
      <c r="DH27" s="295"/>
      <c r="DI27" s="295"/>
      <c r="DJ27" s="295"/>
      <c r="DK27" s="295"/>
      <c r="DL27" s="295"/>
      <c r="DM27" s="295"/>
      <c r="DN27" s="295"/>
      <c r="DO27" s="295"/>
      <c r="DP27" s="295"/>
      <c r="DQ27" s="295"/>
      <c r="DR27" s="295"/>
      <c r="DS27" s="295"/>
      <c r="DT27" s="295"/>
      <c r="DU27" s="295"/>
      <c r="DV27" s="295"/>
      <c r="DW27" s="295"/>
      <c r="DX27" s="295"/>
      <c r="DY27" s="295"/>
      <c r="DZ27" s="295"/>
      <c r="EA27" s="295"/>
      <c r="EB27" s="295"/>
      <c r="EC27" s="295"/>
      <c r="ED27" s="295"/>
      <c r="EE27" s="295"/>
      <c r="EF27" s="295"/>
      <c r="EG27" s="295"/>
      <c r="EH27" s="295"/>
      <c r="EI27" s="295"/>
      <c r="EJ27" s="295"/>
      <c r="EK27" s="295"/>
      <c r="EL27" s="295"/>
      <c r="EM27" s="295"/>
      <c r="EN27" s="295"/>
      <c r="EO27" s="295"/>
      <c r="EP27" s="295"/>
      <c r="EQ27" s="295"/>
      <c r="ER27" s="295"/>
      <c r="ES27" s="295"/>
      <c r="ET27" s="295"/>
      <c r="EU27" s="295"/>
      <c r="EV27" s="295"/>
      <c r="EW27" s="295"/>
      <c r="EX27" s="295"/>
      <c r="EY27" s="295"/>
      <c r="EZ27" s="295"/>
      <c r="FA27" s="295"/>
      <c r="FB27" s="295"/>
      <c r="FC27" s="295"/>
      <c r="FD27" s="295"/>
      <c r="FE27" s="295"/>
      <c r="FF27" s="295"/>
      <c r="FG27" s="295"/>
      <c r="FH27" s="295"/>
      <c r="FI27" s="295"/>
      <c r="FJ27" s="295"/>
      <c r="FK27" s="295"/>
      <c r="FL27" s="295"/>
      <c r="FM27" s="295"/>
      <c r="FN27" s="295"/>
      <c r="FO27" s="295"/>
      <c r="FP27" s="295"/>
      <c r="FQ27" s="295"/>
      <c r="FR27" s="295"/>
      <c r="FS27" s="295"/>
      <c r="FT27" s="295"/>
      <c r="FU27" s="295"/>
      <c r="FV27" s="295"/>
      <c r="FW27" s="295"/>
      <c r="FX27" s="295"/>
      <c r="FY27" s="295"/>
      <c r="FZ27" s="295"/>
      <c r="GA27" s="295"/>
      <c r="GB27" s="295"/>
      <c r="GC27" s="295"/>
      <c r="GD27" s="295"/>
      <c r="GE27" s="295"/>
      <c r="GF27" s="295"/>
      <c r="GG27" s="295"/>
      <c r="GH27" s="295"/>
      <c r="GI27" s="295"/>
      <c r="GJ27" s="295"/>
      <c r="GK27" s="295"/>
      <c r="GL27" s="295"/>
      <c r="GM27" s="295"/>
      <c r="GN27" s="295"/>
      <c r="GO27" s="295"/>
      <c r="GP27" s="295"/>
      <c r="GQ27" s="295"/>
      <c r="GR27" s="295"/>
      <c r="GS27" s="295"/>
      <c r="GT27" s="295"/>
      <c r="GU27" s="295"/>
      <c r="GV27" s="295"/>
      <c r="GW27" s="295"/>
      <c r="GX27" s="295"/>
      <c r="GY27" s="295"/>
      <c r="GZ27" s="295"/>
      <c r="HA27" s="295"/>
      <c r="HB27" s="295"/>
      <c r="HC27" s="295"/>
      <c r="HD27" s="295"/>
      <c r="HE27" s="295"/>
      <c r="HF27" s="295"/>
      <c r="HG27" s="295"/>
      <c r="HH27" s="295"/>
      <c r="HI27" s="295"/>
      <c r="HJ27" s="295"/>
      <c r="HK27" s="295"/>
      <c r="HL27" s="295"/>
      <c r="HM27" s="295"/>
      <c r="HN27" s="295"/>
      <c r="HO27" s="295"/>
      <c r="HP27" s="295"/>
      <c r="HQ27" s="295"/>
      <c r="HR27" s="295"/>
      <c r="HS27" s="295"/>
      <c r="HT27" s="295"/>
      <c r="HU27" s="295"/>
      <c r="HV27" s="295"/>
      <c r="HW27" s="295"/>
    </row>
    <row r="28" spans="1:231" ht="15.6" customHeight="1">
      <c r="A28" s="303" t="s">
        <v>874</v>
      </c>
      <c r="B28" s="314">
        <v>618387000</v>
      </c>
      <c r="C28" s="402">
        <f>ROUND(27169809.32+511661048.92+95094332.6+15525605.33,-3)</f>
        <v>649451000</v>
      </c>
      <c r="D28" s="835" t="s">
        <v>950</v>
      </c>
      <c r="E28" s="305">
        <f t="shared" si="1"/>
        <v>5.0233915007915853E-2</v>
      </c>
      <c r="F28" s="306"/>
      <c r="G28" s="291"/>
      <c r="H28" s="291"/>
      <c r="I28" s="291"/>
      <c r="J28" s="291"/>
      <c r="K28" s="956"/>
      <c r="L28" s="495"/>
      <c r="M28" s="1234"/>
      <c r="N28" s="495"/>
      <c r="O28" s="495"/>
      <c r="P28" s="953"/>
      <c r="Q28" s="953"/>
      <c r="R28" s="953"/>
      <c r="S28" s="953"/>
      <c r="T28" s="953"/>
      <c r="U28" s="294"/>
      <c r="V28" s="294"/>
      <c r="W28" s="294"/>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5"/>
      <c r="DG28" s="295"/>
      <c r="DH28" s="295"/>
      <c r="DI28" s="295"/>
      <c r="DJ28" s="295"/>
      <c r="DK28" s="295"/>
      <c r="DL28" s="295"/>
      <c r="DM28" s="295"/>
      <c r="DN28" s="295"/>
      <c r="DO28" s="295"/>
      <c r="DP28" s="295"/>
      <c r="DQ28" s="295"/>
      <c r="DR28" s="295"/>
      <c r="DS28" s="295"/>
      <c r="DT28" s="295"/>
      <c r="DU28" s="295"/>
      <c r="DV28" s="295"/>
      <c r="DW28" s="295"/>
      <c r="DX28" s="295"/>
      <c r="DY28" s="295"/>
      <c r="DZ28" s="295"/>
      <c r="EA28" s="295"/>
      <c r="EB28" s="295"/>
      <c r="EC28" s="295"/>
      <c r="ED28" s="295"/>
      <c r="EE28" s="295"/>
      <c r="EF28" s="295"/>
      <c r="EG28" s="295"/>
      <c r="EH28" s="295"/>
      <c r="EI28" s="295"/>
      <c r="EJ28" s="295"/>
      <c r="EK28" s="295"/>
      <c r="EL28" s="295"/>
      <c r="EM28" s="295"/>
      <c r="EN28" s="295"/>
      <c r="EO28" s="295"/>
      <c r="EP28" s="295"/>
      <c r="EQ28" s="295"/>
      <c r="ER28" s="295"/>
      <c r="ES28" s="295"/>
      <c r="ET28" s="295"/>
      <c r="EU28" s="295"/>
      <c r="EV28" s="295"/>
      <c r="EW28" s="295"/>
      <c r="EX28" s="295"/>
      <c r="EY28" s="295"/>
      <c r="EZ28" s="295"/>
      <c r="FA28" s="295"/>
      <c r="FB28" s="295"/>
      <c r="FC28" s="295"/>
      <c r="FD28" s="295"/>
      <c r="FE28" s="295"/>
      <c r="FF28" s="295"/>
      <c r="FG28" s="295"/>
      <c r="FH28" s="295"/>
      <c r="FI28" s="295"/>
      <c r="FJ28" s="295"/>
      <c r="FK28" s="295"/>
      <c r="FL28" s="295"/>
      <c r="FM28" s="295"/>
      <c r="FN28" s="295"/>
      <c r="FO28" s="295"/>
      <c r="FP28" s="295"/>
      <c r="FQ28" s="295"/>
      <c r="FR28" s="295"/>
      <c r="FS28" s="295"/>
      <c r="FT28" s="295"/>
      <c r="FU28" s="295"/>
      <c r="FV28" s="295"/>
      <c r="FW28" s="295"/>
      <c r="FX28" s="295"/>
      <c r="FY28" s="295"/>
      <c r="FZ28" s="295"/>
      <c r="GA28" s="295"/>
      <c r="GB28" s="295"/>
      <c r="GC28" s="295"/>
      <c r="GD28" s="295"/>
      <c r="GE28" s="295"/>
      <c r="GF28" s="295"/>
      <c r="GG28" s="295"/>
      <c r="GH28" s="295"/>
      <c r="GI28" s="295"/>
      <c r="GJ28" s="295"/>
      <c r="GK28" s="295"/>
      <c r="GL28" s="295"/>
      <c r="GM28" s="295"/>
      <c r="GN28" s="295"/>
      <c r="GO28" s="295"/>
      <c r="GP28" s="295"/>
      <c r="GQ28" s="295"/>
      <c r="GR28" s="295"/>
      <c r="GS28" s="295"/>
      <c r="GT28" s="295"/>
      <c r="GU28" s="295"/>
      <c r="GV28" s="295"/>
      <c r="GW28" s="295"/>
      <c r="GX28" s="295"/>
      <c r="GY28" s="295"/>
      <c r="GZ28" s="295"/>
      <c r="HA28" s="295"/>
      <c r="HB28" s="295"/>
      <c r="HC28" s="295"/>
      <c r="HD28" s="295"/>
      <c r="HE28" s="295"/>
      <c r="HF28" s="295"/>
      <c r="HG28" s="295"/>
      <c r="HH28" s="295"/>
      <c r="HI28" s="295"/>
      <c r="HJ28" s="295"/>
      <c r="HK28" s="295"/>
      <c r="HL28" s="295"/>
      <c r="HM28" s="295"/>
      <c r="HN28" s="295"/>
      <c r="HO28" s="295"/>
      <c r="HP28" s="295"/>
      <c r="HQ28" s="295"/>
      <c r="HR28" s="295"/>
      <c r="HS28" s="295"/>
      <c r="HT28" s="295"/>
      <c r="HU28" s="295"/>
      <c r="HV28" s="295"/>
      <c r="HW28" s="295"/>
    </row>
    <row r="29" spans="1:231" ht="15.6" customHeight="1">
      <c r="A29" s="293" t="s">
        <v>357</v>
      </c>
      <c r="B29" s="314">
        <v>2795000</v>
      </c>
      <c r="C29" s="402">
        <f>ROUND(3059501.65+0,-3)</f>
        <v>3060000</v>
      </c>
      <c r="D29" s="835"/>
      <c r="E29" s="305">
        <f t="shared" si="1"/>
        <v>9.4812164579606506E-2</v>
      </c>
      <c r="F29" s="306"/>
      <c r="G29" s="291"/>
      <c r="H29" s="291"/>
      <c r="I29" s="291"/>
      <c r="J29" s="291"/>
      <c r="K29" s="956"/>
      <c r="L29" s="495" t="s">
        <v>2</v>
      </c>
      <c r="M29" s="495"/>
      <c r="N29" s="1235">
        <f>C13</f>
        <v>3580355000</v>
      </c>
      <c r="O29" s="1236">
        <f>N29/SUM($N$29:$N$32)</f>
        <v>0.16749980982703477</v>
      </c>
      <c r="P29" s="953"/>
      <c r="Q29" s="953"/>
      <c r="R29" s="953"/>
      <c r="S29" s="953"/>
      <c r="T29" s="953"/>
      <c r="U29" s="294"/>
      <c r="V29" s="294"/>
      <c r="W29" s="294"/>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c r="CW29" s="295"/>
      <c r="CX29" s="295"/>
      <c r="CY29" s="295"/>
      <c r="CZ29" s="295"/>
      <c r="DA29" s="295"/>
      <c r="DB29" s="295"/>
      <c r="DC29" s="295"/>
      <c r="DD29" s="295"/>
      <c r="DE29" s="295"/>
      <c r="DF29" s="295"/>
      <c r="DG29" s="295"/>
      <c r="DH29" s="295"/>
      <c r="DI29" s="295"/>
      <c r="DJ29" s="295"/>
      <c r="DK29" s="295"/>
      <c r="DL29" s="295"/>
      <c r="DM29" s="295"/>
      <c r="DN29" s="295"/>
      <c r="DO29" s="295"/>
      <c r="DP29" s="295"/>
      <c r="DQ29" s="295"/>
      <c r="DR29" s="295"/>
      <c r="DS29" s="295"/>
      <c r="DT29" s="295"/>
      <c r="DU29" s="295"/>
      <c r="DV29" s="295"/>
      <c r="DW29" s="295"/>
      <c r="DX29" s="295"/>
      <c r="DY29" s="295"/>
      <c r="DZ29" s="295"/>
      <c r="EA29" s="295"/>
      <c r="EB29" s="295"/>
      <c r="EC29" s="295"/>
      <c r="ED29" s="295"/>
      <c r="EE29" s="295"/>
      <c r="EF29" s="295"/>
      <c r="EG29" s="295"/>
      <c r="EH29" s="295"/>
      <c r="EI29" s="295"/>
      <c r="EJ29" s="295"/>
      <c r="EK29" s="295"/>
      <c r="EL29" s="295"/>
      <c r="EM29" s="295"/>
      <c r="EN29" s="295"/>
      <c r="EO29" s="295"/>
      <c r="EP29" s="295"/>
      <c r="EQ29" s="295"/>
      <c r="ER29" s="295"/>
      <c r="ES29" s="295"/>
      <c r="ET29" s="295"/>
      <c r="EU29" s="295"/>
      <c r="EV29" s="295"/>
      <c r="EW29" s="295"/>
      <c r="EX29" s="295"/>
      <c r="EY29" s="295"/>
      <c r="EZ29" s="295"/>
      <c r="FA29" s="295"/>
      <c r="FB29" s="295"/>
      <c r="FC29" s="295"/>
      <c r="FD29" s="295"/>
      <c r="FE29" s="295"/>
      <c r="FF29" s="295"/>
      <c r="FG29" s="295"/>
      <c r="FH29" s="295"/>
      <c r="FI29" s="295"/>
      <c r="FJ29" s="295"/>
      <c r="FK29" s="295"/>
      <c r="FL29" s="295"/>
      <c r="FM29" s="295"/>
      <c r="FN29" s="295"/>
      <c r="FO29" s="295"/>
      <c r="FP29" s="295"/>
      <c r="FQ29" s="295"/>
      <c r="FR29" s="295"/>
      <c r="FS29" s="295"/>
      <c r="FT29" s="295"/>
      <c r="FU29" s="295"/>
      <c r="FV29" s="295"/>
      <c r="FW29" s="295"/>
      <c r="FX29" s="295"/>
      <c r="FY29" s="295"/>
      <c r="FZ29" s="295"/>
      <c r="GA29" s="295"/>
      <c r="GB29" s="295"/>
      <c r="GC29" s="295"/>
      <c r="GD29" s="295"/>
      <c r="GE29" s="295"/>
      <c r="GF29" s="295"/>
      <c r="GG29" s="295"/>
      <c r="GH29" s="295"/>
      <c r="GI29" s="295"/>
      <c r="GJ29" s="295"/>
      <c r="GK29" s="295"/>
      <c r="GL29" s="295"/>
      <c r="GM29" s="295"/>
      <c r="GN29" s="295"/>
      <c r="GO29" s="295"/>
      <c r="GP29" s="295"/>
      <c r="GQ29" s="295"/>
      <c r="GR29" s="295"/>
      <c r="GS29" s="295"/>
      <c r="GT29" s="295"/>
      <c r="GU29" s="295"/>
      <c r="GV29" s="295"/>
      <c r="GW29" s="295"/>
      <c r="GX29" s="295"/>
      <c r="GY29" s="295"/>
      <c r="GZ29" s="295"/>
      <c r="HA29" s="295"/>
      <c r="HB29" s="295"/>
      <c r="HC29" s="295"/>
      <c r="HD29" s="295"/>
      <c r="HE29" s="295"/>
      <c r="HF29" s="295"/>
      <c r="HG29" s="295"/>
      <c r="HH29" s="295"/>
      <c r="HI29" s="295"/>
      <c r="HJ29" s="295"/>
      <c r="HK29" s="295"/>
      <c r="HL29" s="295"/>
      <c r="HM29" s="295"/>
      <c r="HN29" s="295"/>
      <c r="HO29" s="295"/>
      <c r="HP29" s="295"/>
      <c r="HQ29" s="295"/>
      <c r="HR29" s="295"/>
      <c r="HS29" s="295"/>
      <c r="HT29" s="295"/>
      <c r="HU29" s="295"/>
      <c r="HV29" s="295"/>
      <c r="HW29" s="295"/>
    </row>
    <row r="30" spans="1:231" ht="15.6" customHeight="1">
      <c r="A30" s="293" t="s">
        <v>359</v>
      </c>
      <c r="B30" s="314">
        <v>395000</v>
      </c>
      <c r="C30" s="402">
        <f>ROUND(397669.99+0,-3)</f>
        <v>398000</v>
      </c>
      <c r="D30" s="835"/>
      <c r="E30" s="313">
        <f t="shared" ref="E30:E36" si="2">(C30/B30)-1</f>
        <v>7.5949367088608E-3</v>
      </c>
      <c r="F30" s="306"/>
      <c r="G30" s="291"/>
      <c r="H30" s="291"/>
      <c r="I30" s="291"/>
      <c r="J30" s="291"/>
      <c r="K30" s="956"/>
      <c r="L30" s="495" t="s">
        <v>3</v>
      </c>
      <c r="M30" s="495"/>
      <c r="N30" s="1235">
        <f>C9</f>
        <v>15226471000</v>
      </c>
      <c r="O30" s="1236">
        <f>N30/SUM($N$29:$N$32)</f>
        <v>0.71234025587877736</v>
      </c>
      <c r="P30" s="953" t="s">
        <v>961</v>
      </c>
      <c r="Q30" s="953"/>
      <c r="R30" s="953"/>
      <c r="S30" s="953"/>
      <c r="T30" s="953"/>
      <c r="U30" s="294"/>
      <c r="V30" s="294"/>
      <c r="W30" s="294"/>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5"/>
      <c r="DG30" s="295"/>
      <c r="DH30" s="295"/>
      <c r="DI30" s="295"/>
      <c r="DJ30" s="295"/>
      <c r="DK30" s="295"/>
      <c r="DL30" s="295"/>
      <c r="DM30" s="295"/>
      <c r="DN30" s="295"/>
      <c r="DO30" s="295"/>
      <c r="DP30" s="295"/>
      <c r="DQ30" s="295"/>
      <c r="DR30" s="295"/>
      <c r="DS30" s="295"/>
      <c r="DT30" s="295"/>
      <c r="DU30" s="295"/>
      <c r="DV30" s="295"/>
      <c r="DW30" s="295"/>
      <c r="DX30" s="295"/>
      <c r="DY30" s="295"/>
      <c r="DZ30" s="295"/>
      <c r="EA30" s="295"/>
      <c r="EB30" s="295"/>
      <c r="EC30" s="295"/>
      <c r="ED30" s="295"/>
      <c r="EE30" s="295"/>
      <c r="EF30" s="295"/>
      <c r="EG30" s="295"/>
      <c r="EH30" s="295"/>
      <c r="EI30" s="295"/>
      <c r="EJ30" s="295"/>
      <c r="EK30" s="295"/>
      <c r="EL30" s="295"/>
      <c r="EM30" s="295"/>
      <c r="EN30" s="295"/>
      <c r="EO30" s="295"/>
      <c r="EP30" s="295"/>
      <c r="EQ30" s="295"/>
      <c r="ER30" s="295"/>
      <c r="ES30" s="295"/>
      <c r="ET30" s="295"/>
      <c r="EU30" s="295"/>
      <c r="EV30" s="295"/>
      <c r="EW30" s="295"/>
      <c r="EX30" s="295"/>
      <c r="EY30" s="295"/>
      <c r="EZ30" s="295"/>
      <c r="FA30" s="295"/>
      <c r="FB30" s="295"/>
      <c r="FC30" s="295"/>
      <c r="FD30" s="295"/>
      <c r="FE30" s="295"/>
      <c r="FF30" s="295"/>
      <c r="FG30" s="295"/>
      <c r="FH30" s="295"/>
      <c r="FI30" s="295"/>
      <c r="FJ30" s="295"/>
      <c r="FK30" s="295"/>
      <c r="FL30" s="295"/>
      <c r="FM30" s="295"/>
      <c r="FN30" s="295"/>
      <c r="FO30" s="295"/>
      <c r="FP30" s="295"/>
      <c r="FQ30" s="295"/>
      <c r="FR30" s="295"/>
      <c r="FS30" s="295"/>
      <c r="FT30" s="295"/>
      <c r="FU30" s="295"/>
      <c r="FV30" s="295"/>
      <c r="FW30" s="295"/>
      <c r="FX30" s="295"/>
      <c r="FY30" s="295"/>
      <c r="FZ30" s="295"/>
      <c r="GA30" s="295"/>
      <c r="GB30" s="295"/>
      <c r="GC30" s="295"/>
      <c r="GD30" s="295"/>
      <c r="GE30" s="295"/>
      <c r="GF30" s="295"/>
      <c r="GG30" s="295"/>
      <c r="GH30" s="295"/>
      <c r="GI30" s="295"/>
      <c r="GJ30" s="295"/>
      <c r="GK30" s="295"/>
      <c r="GL30" s="295"/>
      <c r="GM30" s="295"/>
      <c r="GN30" s="295"/>
      <c r="GO30" s="295"/>
      <c r="GP30" s="295"/>
      <c r="GQ30" s="295"/>
      <c r="GR30" s="295"/>
      <c r="GS30" s="295"/>
      <c r="GT30" s="295"/>
      <c r="GU30" s="295"/>
      <c r="GV30" s="295"/>
      <c r="GW30" s="295"/>
      <c r="GX30" s="295"/>
      <c r="GY30" s="295"/>
      <c r="GZ30" s="295"/>
      <c r="HA30" s="295"/>
      <c r="HB30" s="295"/>
      <c r="HC30" s="295"/>
      <c r="HD30" s="295"/>
      <c r="HE30" s="295"/>
      <c r="HF30" s="295"/>
      <c r="HG30" s="295"/>
      <c r="HH30" s="295"/>
      <c r="HI30" s="295"/>
      <c r="HJ30" s="295"/>
      <c r="HK30" s="295"/>
      <c r="HL30" s="295"/>
      <c r="HM30" s="295"/>
      <c r="HN30" s="295"/>
      <c r="HO30" s="295"/>
      <c r="HP30" s="295"/>
      <c r="HQ30" s="295"/>
      <c r="HR30" s="295"/>
      <c r="HS30" s="295"/>
      <c r="HT30" s="295"/>
      <c r="HU30" s="295"/>
      <c r="HV30" s="295"/>
      <c r="HW30" s="295"/>
    </row>
    <row r="31" spans="1:231" ht="15.6" customHeight="1">
      <c r="A31" s="293" t="s">
        <v>360</v>
      </c>
      <c r="B31" s="314">
        <v>173000</v>
      </c>
      <c r="C31" s="402">
        <f>ROUND(179495.86+0,-3)</f>
        <v>179000</v>
      </c>
      <c r="D31" s="835"/>
      <c r="E31" s="305">
        <f t="shared" si="2"/>
        <v>3.4682080924855585E-2</v>
      </c>
      <c r="F31" s="306"/>
      <c r="G31" s="291"/>
      <c r="H31" s="291"/>
      <c r="I31" s="291"/>
      <c r="J31" s="291"/>
      <c r="K31" s="956"/>
      <c r="L31" s="1237" t="s">
        <v>1011</v>
      </c>
      <c r="M31" s="1237"/>
      <c r="N31" s="1235">
        <f>C8</f>
        <v>943391000</v>
      </c>
      <c r="O31" s="1236">
        <f>N31/SUM($N$29:$N$32)</f>
        <v>4.4134677453083887E-2</v>
      </c>
      <c r="P31" s="953"/>
      <c r="Q31" s="953"/>
      <c r="R31" s="953"/>
      <c r="S31" s="953"/>
      <c r="T31" s="953"/>
      <c r="U31" s="294"/>
      <c r="V31" s="294"/>
      <c r="W31" s="294"/>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c r="CW31" s="295"/>
      <c r="CX31" s="295"/>
      <c r="CY31" s="295"/>
      <c r="CZ31" s="295"/>
      <c r="DA31" s="295"/>
      <c r="DB31" s="295"/>
      <c r="DC31" s="295"/>
      <c r="DD31" s="295"/>
      <c r="DE31" s="295"/>
      <c r="DF31" s="295"/>
      <c r="DG31" s="295"/>
      <c r="DH31" s="295"/>
      <c r="DI31" s="295"/>
      <c r="DJ31" s="295"/>
      <c r="DK31" s="295"/>
      <c r="DL31" s="295"/>
      <c r="DM31" s="295"/>
      <c r="DN31" s="295"/>
      <c r="DO31" s="295"/>
      <c r="DP31" s="295"/>
      <c r="DQ31" s="295"/>
      <c r="DR31" s="295"/>
      <c r="DS31" s="295"/>
      <c r="DT31" s="295"/>
      <c r="DU31" s="295"/>
      <c r="DV31" s="295"/>
      <c r="DW31" s="295"/>
      <c r="DX31" s="295"/>
      <c r="DY31" s="295"/>
      <c r="DZ31" s="295"/>
      <c r="EA31" s="295"/>
      <c r="EB31" s="295"/>
      <c r="EC31" s="295"/>
      <c r="ED31" s="295"/>
      <c r="EE31" s="295"/>
      <c r="EF31" s="295"/>
      <c r="EG31" s="295"/>
      <c r="EH31" s="295"/>
      <c r="EI31" s="295"/>
      <c r="EJ31" s="295"/>
      <c r="EK31" s="295"/>
      <c r="EL31" s="295"/>
      <c r="EM31" s="295"/>
      <c r="EN31" s="295"/>
      <c r="EO31" s="295"/>
      <c r="EP31" s="295"/>
      <c r="EQ31" s="295"/>
      <c r="ER31" s="295"/>
      <c r="ES31" s="295"/>
      <c r="ET31" s="295"/>
      <c r="EU31" s="295"/>
      <c r="EV31" s="295"/>
      <c r="EW31" s="295"/>
      <c r="EX31" s="295"/>
      <c r="EY31" s="295"/>
      <c r="EZ31" s="295"/>
      <c r="FA31" s="295"/>
      <c r="FB31" s="295"/>
      <c r="FC31" s="295"/>
      <c r="FD31" s="295"/>
      <c r="FE31" s="295"/>
      <c r="FF31" s="295"/>
      <c r="FG31" s="295"/>
      <c r="FH31" s="295"/>
      <c r="FI31" s="295"/>
      <c r="FJ31" s="295"/>
      <c r="FK31" s="295"/>
      <c r="FL31" s="295"/>
      <c r="FM31" s="295"/>
      <c r="FN31" s="295"/>
      <c r="FO31" s="295"/>
      <c r="FP31" s="295"/>
      <c r="FQ31" s="295"/>
      <c r="FR31" s="295"/>
      <c r="FS31" s="295"/>
      <c r="FT31" s="295"/>
      <c r="FU31" s="295"/>
      <c r="FV31" s="295"/>
      <c r="FW31" s="295"/>
      <c r="FX31" s="295"/>
      <c r="FY31" s="295"/>
      <c r="FZ31" s="295"/>
      <c r="GA31" s="295"/>
      <c r="GB31" s="295"/>
      <c r="GC31" s="295"/>
      <c r="GD31" s="295"/>
      <c r="GE31" s="295"/>
      <c r="GF31" s="295"/>
      <c r="GG31" s="295"/>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c r="HO31" s="295"/>
      <c r="HP31" s="295"/>
      <c r="HQ31" s="295"/>
      <c r="HR31" s="295"/>
      <c r="HS31" s="295"/>
      <c r="HT31" s="295"/>
      <c r="HU31" s="295"/>
      <c r="HV31" s="295"/>
      <c r="HW31" s="295"/>
    </row>
    <row r="32" spans="1:231" ht="15.6" customHeight="1">
      <c r="A32" s="293" t="s">
        <v>339</v>
      </c>
      <c r="B32" s="314">
        <v>12000</v>
      </c>
      <c r="C32" s="402">
        <f>ROUND(11528.87+0,-3)</f>
        <v>12000</v>
      </c>
      <c r="D32" s="835"/>
      <c r="E32" s="313">
        <f t="shared" si="2"/>
        <v>0</v>
      </c>
      <c r="F32" s="306"/>
      <c r="G32" s="291"/>
      <c r="H32" s="291"/>
      <c r="I32" s="291"/>
      <c r="J32" s="291"/>
      <c r="K32" s="956"/>
      <c r="L32" s="495" t="s">
        <v>358</v>
      </c>
      <c r="M32" s="495"/>
      <c r="N32" s="1235">
        <f>C40-SUM(N29:N31)</f>
        <v>1625061000</v>
      </c>
      <c r="O32" s="1236">
        <f>N32/SUM($N$29:$N$32)</f>
        <v>7.6025256841104005E-2</v>
      </c>
      <c r="P32" s="953"/>
      <c r="Q32" s="953"/>
      <c r="R32" s="953"/>
      <c r="S32" s="953"/>
      <c r="T32" s="953"/>
      <c r="U32" s="294"/>
      <c r="V32" s="294"/>
      <c r="W32" s="294"/>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295"/>
      <c r="EM32" s="295"/>
      <c r="EN32" s="295"/>
      <c r="EO32" s="295"/>
      <c r="EP32" s="295"/>
      <c r="EQ32" s="295"/>
      <c r="ER32" s="295"/>
      <c r="ES32" s="295"/>
      <c r="ET32" s="295"/>
      <c r="EU32" s="295"/>
      <c r="EV32" s="295"/>
      <c r="EW32" s="295"/>
      <c r="EX32" s="295"/>
      <c r="EY32" s="295"/>
      <c r="EZ32" s="295"/>
      <c r="FA32" s="295"/>
      <c r="FB32" s="295"/>
      <c r="FC32" s="295"/>
      <c r="FD32" s="295"/>
      <c r="FE32" s="295"/>
      <c r="FF32" s="295"/>
      <c r="FG32" s="295"/>
      <c r="FH32" s="295"/>
      <c r="FI32" s="295"/>
      <c r="FJ32" s="295"/>
      <c r="FK32" s="295"/>
      <c r="FL32" s="295"/>
      <c r="FM32" s="295"/>
      <c r="FN32" s="295"/>
      <c r="FO32" s="295"/>
      <c r="FP32" s="295"/>
      <c r="FQ32" s="295"/>
      <c r="FR32" s="295"/>
      <c r="FS32" s="295"/>
      <c r="FT32" s="295"/>
      <c r="FU32" s="295"/>
      <c r="FV32" s="295"/>
      <c r="FW32" s="295"/>
      <c r="FX32" s="295"/>
      <c r="FY32" s="295"/>
      <c r="FZ32" s="295"/>
      <c r="GA32" s="295"/>
      <c r="GB32" s="295"/>
      <c r="GC32" s="295"/>
      <c r="GD32" s="295"/>
      <c r="GE32" s="295"/>
      <c r="GF32" s="295"/>
      <c r="GG32" s="295"/>
      <c r="GH32" s="295"/>
      <c r="GI32" s="295"/>
      <c r="GJ32" s="295"/>
      <c r="GK32" s="295"/>
      <c r="GL32" s="295"/>
      <c r="GM32" s="295"/>
      <c r="GN32" s="295"/>
      <c r="GO32" s="295"/>
      <c r="GP32" s="295"/>
      <c r="GQ32" s="295"/>
      <c r="GR32" s="295"/>
      <c r="GS32" s="295"/>
      <c r="GT32" s="295"/>
      <c r="GU32" s="295"/>
      <c r="GV32" s="295"/>
      <c r="GW32" s="295"/>
      <c r="GX32" s="295"/>
      <c r="GY32" s="295"/>
      <c r="GZ32" s="295"/>
      <c r="HA32" s="295"/>
      <c r="HB32" s="295"/>
      <c r="HC32" s="295"/>
      <c r="HD32" s="295"/>
      <c r="HE32" s="295"/>
      <c r="HF32" s="295"/>
      <c r="HG32" s="295"/>
      <c r="HH32" s="295"/>
      <c r="HI32" s="295"/>
      <c r="HJ32" s="295"/>
      <c r="HK32" s="295"/>
      <c r="HL32" s="295"/>
      <c r="HM32" s="295"/>
      <c r="HN32" s="295"/>
      <c r="HO32" s="295"/>
      <c r="HP32" s="295"/>
      <c r="HQ32" s="295"/>
      <c r="HR32" s="295"/>
      <c r="HS32" s="295"/>
      <c r="HT32" s="295"/>
      <c r="HU32" s="295"/>
      <c r="HV32" s="295"/>
      <c r="HW32" s="295"/>
    </row>
    <row r="33" spans="1:232" ht="15.6" customHeight="1">
      <c r="A33" s="293" t="s">
        <v>361</v>
      </c>
      <c r="B33" s="314">
        <v>1109000</v>
      </c>
      <c r="C33" s="402">
        <f>ROUND(664101.97+0,-3)</f>
        <v>664000</v>
      </c>
      <c r="D33" s="835"/>
      <c r="E33" s="305">
        <f t="shared" si="2"/>
        <v>-0.40126239855725876</v>
      </c>
      <c r="F33" s="306"/>
      <c r="G33" s="291"/>
      <c r="H33" s="291"/>
      <c r="I33" s="291"/>
      <c r="J33" s="291"/>
      <c r="K33" s="956"/>
      <c r="L33" s="495"/>
      <c r="M33" s="1234"/>
      <c r="N33" s="495">
        <f>71+17+4+8</f>
        <v>100</v>
      </c>
      <c r="O33" s="495"/>
      <c r="P33" s="953"/>
      <c r="Q33" s="953"/>
      <c r="R33" s="953"/>
      <c r="S33" s="953"/>
      <c r="T33" s="953"/>
      <c r="U33" s="294"/>
      <c r="V33" s="294"/>
      <c r="W33" s="294"/>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row>
    <row r="34" spans="1:232" ht="15.6" customHeight="1">
      <c r="A34" s="293" t="s">
        <v>362</v>
      </c>
      <c r="B34" s="314">
        <v>169000</v>
      </c>
      <c r="C34" s="402">
        <f>ROUND(174806.69+0,-3)</f>
        <v>175000</v>
      </c>
      <c r="D34" s="835"/>
      <c r="E34" s="305">
        <f t="shared" si="2"/>
        <v>3.5502958579881616E-2</v>
      </c>
      <c r="F34" s="306"/>
      <c r="G34" s="291"/>
      <c r="H34" s="291"/>
      <c r="I34" s="291"/>
      <c r="J34" s="291"/>
      <c r="K34" s="956"/>
      <c r="L34" s="576"/>
      <c r="M34" s="1011"/>
      <c r="N34" s="576"/>
      <c r="O34" s="576"/>
      <c r="P34" s="953"/>
      <c r="Q34" s="953"/>
      <c r="R34" s="953"/>
      <c r="S34" s="953"/>
      <c r="T34" s="953"/>
      <c r="U34" s="294"/>
      <c r="V34" s="294"/>
      <c r="W34" s="294"/>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c r="BQ34" s="295"/>
      <c r="BR34" s="295"/>
      <c r="BS34" s="295"/>
      <c r="BT34" s="295"/>
      <c r="BU34" s="295"/>
      <c r="BV34" s="295"/>
      <c r="BW34" s="295"/>
      <c r="BX34" s="295"/>
      <c r="BY34" s="295"/>
      <c r="BZ34" s="295"/>
      <c r="CA34" s="295"/>
      <c r="CB34" s="295"/>
      <c r="CC34" s="295"/>
      <c r="CD34" s="295"/>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95"/>
      <c r="EN34" s="295"/>
      <c r="EO34" s="295"/>
      <c r="EP34" s="295"/>
      <c r="EQ34" s="295"/>
      <c r="ER34" s="295"/>
      <c r="ES34" s="295"/>
      <c r="ET34" s="295"/>
      <c r="EU34" s="295"/>
      <c r="EV34" s="295"/>
      <c r="EW34" s="295"/>
      <c r="EX34" s="295"/>
      <c r="EY34" s="295"/>
      <c r="EZ34" s="295"/>
      <c r="FA34" s="295"/>
      <c r="FB34" s="295"/>
      <c r="FC34" s="295"/>
      <c r="FD34" s="295"/>
      <c r="FE34" s="295"/>
      <c r="FF34" s="295"/>
      <c r="FG34" s="295"/>
      <c r="FH34" s="295"/>
      <c r="FI34" s="295"/>
      <c r="FJ34" s="295"/>
      <c r="FK34" s="295"/>
      <c r="FL34" s="295"/>
      <c r="FM34" s="295"/>
      <c r="FN34" s="295"/>
      <c r="FO34" s="295"/>
      <c r="FP34" s="295"/>
      <c r="FQ34" s="295"/>
      <c r="FR34" s="295"/>
      <c r="FS34" s="295"/>
      <c r="FT34" s="295"/>
      <c r="FU34" s="295"/>
      <c r="FV34" s="295"/>
      <c r="FW34" s="295"/>
      <c r="FX34" s="295"/>
      <c r="FY34" s="295"/>
      <c r="FZ34" s="295"/>
      <c r="GA34" s="295"/>
      <c r="GB34" s="295"/>
      <c r="GC34" s="295"/>
      <c r="GD34" s="295"/>
      <c r="GE34" s="295"/>
      <c r="GF34" s="295"/>
      <c r="GG34" s="295"/>
      <c r="GH34" s="295"/>
      <c r="GI34" s="295"/>
      <c r="GJ34" s="295"/>
      <c r="GK34" s="295"/>
      <c r="GL34" s="295"/>
      <c r="GM34" s="295"/>
      <c r="GN34" s="295"/>
      <c r="GO34" s="295"/>
      <c r="GP34" s="295"/>
      <c r="GQ34" s="295"/>
      <c r="GR34" s="295"/>
      <c r="GS34" s="295"/>
      <c r="GT34" s="295"/>
      <c r="GU34" s="295"/>
      <c r="GV34" s="295"/>
      <c r="GW34" s="295"/>
      <c r="GX34" s="295"/>
      <c r="GY34" s="295"/>
      <c r="GZ34" s="295"/>
      <c r="HA34" s="295"/>
      <c r="HB34" s="295"/>
      <c r="HC34" s="295"/>
      <c r="HD34" s="295"/>
      <c r="HE34" s="295"/>
      <c r="HF34" s="295"/>
      <c r="HG34" s="295"/>
      <c r="HH34" s="295"/>
      <c r="HI34" s="295"/>
      <c r="HJ34" s="295"/>
      <c r="HK34" s="295"/>
      <c r="HL34" s="295"/>
      <c r="HM34" s="295"/>
      <c r="HN34" s="295"/>
      <c r="HO34" s="295"/>
      <c r="HP34" s="295"/>
      <c r="HQ34" s="295"/>
      <c r="HR34" s="295"/>
      <c r="HS34" s="295"/>
      <c r="HT34" s="295"/>
      <c r="HU34" s="295"/>
      <c r="HV34" s="295"/>
      <c r="HW34" s="295"/>
    </row>
    <row r="35" spans="1:232" ht="15.6" customHeight="1">
      <c r="A35" s="293" t="s">
        <v>338</v>
      </c>
      <c r="B35" s="314">
        <v>173000</v>
      </c>
      <c r="C35" s="402">
        <f>ROUND(177734.99,-3)</f>
        <v>178000</v>
      </c>
      <c r="D35" s="835" t="s">
        <v>950</v>
      </c>
      <c r="E35" s="313">
        <f t="shared" si="2"/>
        <v>2.8901734104046284E-2</v>
      </c>
      <c r="F35" s="306"/>
      <c r="G35" s="291"/>
      <c r="H35" s="291"/>
      <c r="I35" s="291"/>
      <c r="J35" s="291"/>
      <c r="K35" s="956"/>
      <c r="L35" s="953"/>
      <c r="M35" s="957"/>
      <c r="O35" s="953"/>
      <c r="P35" s="953"/>
      <c r="Q35" s="953"/>
      <c r="R35" s="953"/>
      <c r="S35" s="953"/>
      <c r="T35" s="953"/>
      <c r="U35" s="294"/>
      <c r="V35" s="294"/>
      <c r="W35" s="294"/>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295"/>
      <c r="EM35" s="295"/>
      <c r="EN35" s="295"/>
      <c r="EO35" s="295"/>
      <c r="EP35" s="295"/>
      <c r="EQ35" s="295"/>
      <c r="ER35" s="295"/>
      <c r="ES35" s="295"/>
      <c r="ET35" s="295"/>
      <c r="EU35" s="295"/>
      <c r="EV35" s="295"/>
      <c r="EW35" s="295"/>
      <c r="EX35" s="295"/>
      <c r="EY35" s="295"/>
      <c r="EZ35" s="295"/>
      <c r="FA35" s="295"/>
      <c r="FB35" s="295"/>
      <c r="FC35" s="295"/>
      <c r="FD35" s="295"/>
      <c r="FE35" s="295"/>
      <c r="FF35" s="295"/>
      <c r="FG35" s="295"/>
      <c r="FH35" s="295"/>
      <c r="FI35" s="295"/>
      <c r="FJ35" s="295"/>
      <c r="FK35" s="295"/>
      <c r="FL35" s="295"/>
      <c r="FM35" s="295"/>
      <c r="FN35" s="295"/>
      <c r="FO35" s="295"/>
      <c r="FP35" s="295"/>
      <c r="FQ35" s="295"/>
      <c r="FR35" s="295"/>
      <c r="FS35" s="295"/>
      <c r="FT35" s="295"/>
      <c r="FU35" s="295"/>
      <c r="FV35" s="295"/>
      <c r="FW35" s="295"/>
      <c r="FX35" s="295"/>
      <c r="FY35" s="295"/>
      <c r="FZ35" s="295"/>
      <c r="GA35" s="295"/>
      <c r="GB35" s="295"/>
      <c r="GC35" s="295"/>
      <c r="GD35" s="295"/>
      <c r="GE35" s="295"/>
      <c r="GF35" s="295"/>
      <c r="GG35" s="295"/>
      <c r="GH35" s="295"/>
      <c r="GI35" s="295"/>
      <c r="GJ35" s="295"/>
      <c r="GK35" s="295"/>
      <c r="GL35" s="295"/>
      <c r="GM35" s="295"/>
      <c r="GN35" s="295"/>
      <c r="GO35" s="295"/>
      <c r="GP35" s="295"/>
      <c r="GQ35" s="295"/>
      <c r="GR35" s="295"/>
      <c r="GS35" s="295"/>
      <c r="GT35" s="295"/>
      <c r="GU35" s="295"/>
      <c r="GV35" s="295"/>
      <c r="GW35" s="295"/>
      <c r="GX35" s="295"/>
      <c r="GY35" s="295"/>
      <c r="GZ35" s="295"/>
      <c r="HA35" s="295"/>
      <c r="HB35" s="295"/>
      <c r="HC35" s="295"/>
      <c r="HD35" s="295"/>
      <c r="HE35" s="295"/>
      <c r="HF35" s="295"/>
      <c r="HG35" s="295"/>
      <c r="HH35" s="295"/>
      <c r="HI35" s="295"/>
      <c r="HJ35" s="295"/>
      <c r="HK35" s="295"/>
      <c r="HL35" s="295"/>
      <c r="HM35" s="295"/>
      <c r="HN35" s="295"/>
      <c r="HO35" s="295"/>
      <c r="HP35" s="295"/>
      <c r="HQ35" s="295"/>
      <c r="HR35" s="295"/>
      <c r="HS35" s="295"/>
      <c r="HT35" s="295"/>
      <c r="HU35" s="295"/>
      <c r="HV35" s="295"/>
      <c r="HW35" s="295"/>
    </row>
    <row r="36" spans="1:232" ht="15.6" customHeight="1">
      <c r="A36" s="293" t="s">
        <v>337</v>
      </c>
      <c r="B36" s="314">
        <v>121000</v>
      </c>
      <c r="C36" s="290">
        <f>ROUND(89878.45,-3)</f>
        <v>90000</v>
      </c>
      <c r="E36" s="404">
        <f t="shared" si="2"/>
        <v>-0.25619834710743805</v>
      </c>
      <c r="F36" s="306"/>
      <c r="G36" s="291"/>
      <c r="H36" s="291"/>
      <c r="I36" s="291"/>
      <c r="J36" s="291"/>
      <c r="K36" s="956"/>
      <c r="L36" s="953"/>
      <c r="M36" s="957"/>
      <c r="N36" s="953"/>
      <c r="O36" s="953"/>
      <c r="P36" s="953"/>
      <c r="Q36" s="953"/>
      <c r="R36" s="953"/>
      <c r="S36" s="953"/>
      <c r="T36" s="953"/>
      <c r="U36" s="294"/>
      <c r="V36" s="294"/>
      <c r="W36" s="294"/>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c r="BO36" s="295"/>
      <c r="BP36" s="295"/>
      <c r="BQ36" s="295"/>
      <c r="BR36" s="295"/>
      <c r="BS36" s="295"/>
      <c r="BT36" s="295"/>
      <c r="BU36" s="295"/>
      <c r="BV36" s="295"/>
      <c r="BW36" s="295"/>
      <c r="BX36" s="295"/>
      <c r="BY36" s="295"/>
      <c r="BZ36" s="295"/>
      <c r="CA36" s="295"/>
      <c r="CB36" s="295"/>
      <c r="CC36" s="295"/>
      <c r="CD36" s="295"/>
      <c r="CE36" s="295"/>
      <c r="CF36" s="295"/>
      <c r="CG36" s="295"/>
      <c r="CH36" s="295"/>
      <c r="CI36" s="295"/>
      <c r="CJ36" s="295"/>
      <c r="CK36" s="295"/>
      <c r="CL36" s="295"/>
      <c r="CM36" s="295"/>
      <c r="CN36" s="295"/>
      <c r="CO36" s="295"/>
      <c r="CP36" s="295"/>
      <c r="CQ36" s="295"/>
      <c r="CR36" s="295"/>
      <c r="CS36" s="295"/>
      <c r="CT36" s="295"/>
      <c r="CU36" s="295"/>
      <c r="CV36" s="295"/>
      <c r="CW36" s="295"/>
      <c r="CX36" s="295"/>
      <c r="CY36" s="295"/>
      <c r="CZ36" s="295"/>
      <c r="DA36" s="295"/>
      <c r="DB36" s="295"/>
      <c r="DC36" s="295"/>
      <c r="DD36" s="295"/>
      <c r="DE36" s="295"/>
      <c r="DF36" s="295"/>
      <c r="DG36" s="295"/>
      <c r="DH36" s="295"/>
      <c r="DI36" s="295"/>
      <c r="DJ36" s="295"/>
      <c r="DK36" s="295"/>
      <c r="DL36" s="295"/>
      <c r="DM36" s="295"/>
      <c r="DN36" s="295"/>
      <c r="DO36" s="295"/>
      <c r="DP36" s="295"/>
      <c r="DQ36" s="295"/>
      <c r="DR36" s="295"/>
      <c r="DS36" s="295"/>
      <c r="DT36" s="295"/>
      <c r="DU36" s="295"/>
      <c r="DV36" s="295"/>
      <c r="DW36" s="295"/>
      <c r="DX36" s="295"/>
      <c r="DY36" s="295"/>
      <c r="DZ36" s="295"/>
      <c r="EA36" s="295"/>
      <c r="EB36" s="295"/>
      <c r="EC36" s="295"/>
      <c r="ED36" s="295"/>
      <c r="EE36" s="295"/>
      <c r="EF36" s="295"/>
      <c r="EG36" s="295"/>
      <c r="EH36" s="295"/>
      <c r="EI36" s="295"/>
      <c r="EJ36" s="295"/>
      <c r="EK36" s="295"/>
      <c r="EL36" s="295"/>
      <c r="EM36" s="295"/>
      <c r="EN36" s="295"/>
      <c r="EO36" s="295"/>
      <c r="EP36" s="295"/>
      <c r="EQ36" s="295"/>
      <c r="ER36" s="295"/>
      <c r="ES36" s="295"/>
      <c r="ET36" s="295"/>
      <c r="EU36" s="295"/>
      <c r="EV36" s="295"/>
      <c r="EW36" s="295"/>
      <c r="EX36" s="295"/>
      <c r="EY36" s="295"/>
      <c r="EZ36" s="295"/>
      <c r="FA36" s="295"/>
      <c r="FB36" s="295"/>
      <c r="FC36" s="295"/>
      <c r="FD36" s="295"/>
      <c r="FE36" s="295"/>
      <c r="FF36" s="295"/>
      <c r="FG36" s="295"/>
      <c r="FH36" s="295"/>
      <c r="FI36" s="295"/>
      <c r="FJ36" s="295"/>
      <c r="FK36" s="295"/>
      <c r="FL36" s="295"/>
      <c r="FM36" s="295"/>
      <c r="FN36" s="295"/>
      <c r="FO36" s="295"/>
      <c r="FP36" s="295"/>
      <c r="FQ36" s="295"/>
      <c r="FR36" s="295"/>
      <c r="FS36" s="295"/>
      <c r="FT36" s="295"/>
      <c r="FU36" s="295"/>
      <c r="FV36" s="295"/>
      <c r="FW36" s="295"/>
      <c r="FX36" s="295"/>
      <c r="FY36" s="295"/>
      <c r="FZ36" s="295"/>
      <c r="GA36" s="295"/>
      <c r="GB36" s="295"/>
      <c r="GC36" s="295"/>
      <c r="GD36" s="295"/>
      <c r="GE36" s="295"/>
      <c r="GF36" s="295"/>
      <c r="GG36" s="295"/>
      <c r="GH36" s="295"/>
      <c r="GI36" s="295"/>
      <c r="GJ36" s="295"/>
      <c r="GK36" s="295"/>
      <c r="GL36" s="295"/>
      <c r="GM36" s="295"/>
      <c r="GN36" s="295"/>
      <c r="GO36" s="295"/>
      <c r="GP36" s="295"/>
      <c r="GQ36" s="295"/>
      <c r="GR36" s="295"/>
      <c r="GS36" s="295"/>
      <c r="GT36" s="295"/>
      <c r="GU36" s="295"/>
      <c r="GV36" s="295"/>
      <c r="GW36" s="295"/>
      <c r="GX36" s="295"/>
      <c r="GY36" s="295"/>
      <c r="GZ36" s="295"/>
      <c r="HA36" s="295"/>
      <c r="HB36" s="295"/>
      <c r="HC36" s="295"/>
      <c r="HD36" s="295"/>
      <c r="HE36" s="295"/>
      <c r="HF36" s="295"/>
      <c r="HG36" s="295"/>
      <c r="HH36" s="295"/>
      <c r="HI36" s="295"/>
      <c r="HJ36" s="295"/>
      <c r="HK36" s="295"/>
      <c r="HL36" s="295"/>
      <c r="HM36" s="295"/>
      <c r="HN36" s="295"/>
      <c r="HO36" s="295"/>
      <c r="HP36" s="295"/>
      <c r="HQ36" s="295"/>
      <c r="HR36" s="295"/>
      <c r="HS36" s="295"/>
      <c r="HT36" s="295"/>
      <c r="HU36" s="295"/>
      <c r="HV36" s="295"/>
      <c r="HW36" s="295"/>
    </row>
    <row r="37" spans="1:232" ht="15.6" customHeight="1">
      <c r="C37" s="308"/>
      <c r="F37" s="306"/>
      <c r="G37" s="291"/>
      <c r="H37" s="291"/>
      <c r="I37" s="291"/>
      <c r="J37" s="291"/>
      <c r="K37" s="956"/>
      <c r="L37" s="953"/>
      <c r="M37" s="957"/>
      <c r="O37" s="953"/>
      <c r="P37" s="953"/>
      <c r="Q37" s="953"/>
      <c r="R37" s="953"/>
      <c r="S37" s="953"/>
      <c r="T37" s="953"/>
      <c r="U37" s="294"/>
      <c r="V37" s="294"/>
      <c r="W37" s="294"/>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295"/>
      <c r="EM37" s="295"/>
      <c r="EN37" s="295"/>
      <c r="EO37" s="295"/>
      <c r="EP37" s="295"/>
      <c r="EQ37" s="295"/>
      <c r="ER37" s="295"/>
      <c r="ES37" s="295"/>
      <c r="ET37" s="295"/>
      <c r="EU37" s="295"/>
      <c r="EV37" s="295"/>
      <c r="EW37" s="295"/>
      <c r="EX37" s="295"/>
      <c r="EY37" s="295"/>
      <c r="EZ37" s="295"/>
      <c r="FA37" s="295"/>
      <c r="FB37" s="295"/>
      <c r="FC37" s="295"/>
      <c r="FD37" s="295"/>
      <c r="FE37" s="295"/>
      <c r="FF37" s="295"/>
      <c r="FG37" s="295"/>
      <c r="FH37" s="295"/>
      <c r="FI37" s="295"/>
      <c r="FJ37" s="295"/>
      <c r="FK37" s="295"/>
      <c r="FL37" s="295"/>
      <c r="FM37" s="295"/>
      <c r="FN37" s="295"/>
      <c r="FO37" s="295"/>
      <c r="FP37" s="295"/>
      <c r="FQ37" s="295"/>
      <c r="FR37" s="295"/>
      <c r="FS37" s="295"/>
      <c r="FT37" s="295"/>
      <c r="FU37" s="295"/>
      <c r="FV37" s="295"/>
      <c r="FW37" s="295"/>
      <c r="FX37" s="295"/>
      <c r="FY37" s="295"/>
      <c r="FZ37" s="295"/>
      <c r="GA37" s="295"/>
      <c r="GB37" s="295"/>
      <c r="GC37" s="295"/>
      <c r="GD37" s="295"/>
      <c r="GE37" s="295"/>
      <c r="GF37" s="295"/>
      <c r="GG37" s="295"/>
      <c r="GH37" s="295"/>
      <c r="GI37" s="295"/>
      <c r="GJ37" s="295"/>
      <c r="GK37" s="295"/>
      <c r="GL37" s="295"/>
      <c r="GM37" s="295"/>
      <c r="GN37" s="295"/>
      <c r="GO37" s="295"/>
      <c r="GP37" s="295"/>
      <c r="GQ37" s="295"/>
      <c r="GR37" s="295"/>
      <c r="GS37" s="295"/>
      <c r="GT37" s="295"/>
      <c r="GU37" s="295"/>
      <c r="GV37" s="295"/>
      <c r="GW37" s="295"/>
      <c r="GX37" s="295"/>
      <c r="GY37" s="295"/>
      <c r="GZ37" s="295"/>
      <c r="HA37" s="295"/>
      <c r="HB37" s="295"/>
      <c r="HC37" s="295"/>
      <c r="HD37" s="295"/>
      <c r="HE37" s="295"/>
      <c r="HF37" s="295"/>
      <c r="HG37" s="295"/>
      <c r="HH37" s="295"/>
      <c r="HI37" s="295"/>
      <c r="HJ37" s="295"/>
      <c r="HK37" s="295"/>
      <c r="HL37" s="295"/>
      <c r="HM37" s="295"/>
      <c r="HN37" s="295"/>
      <c r="HO37" s="295"/>
      <c r="HP37" s="295"/>
      <c r="HQ37" s="295"/>
      <c r="HR37" s="295"/>
      <c r="HS37" s="295"/>
      <c r="HT37" s="295"/>
      <c r="HU37" s="295"/>
      <c r="HV37" s="295"/>
      <c r="HW37" s="295"/>
    </row>
    <row r="38" spans="1:232" ht="15.6" customHeight="1">
      <c r="A38" s="298" t="s">
        <v>895</v>
      </c>
      <c r="B38" s="310">
        <f>SUM(B21:B36)</f>
        <v>800144000</v>
      </c>
      <c r="C38" s="310">
        <f>SUM(C21:C36)</f>
        <v>822241000</v>
      </c>
      <c r="D38" s="311"/>
      <c r="E38" s="312">
        <f>(C38/B38)-1</f>
        <v>2.761627906976738E-2</v>
      </c>
      <c r="F38" s="291"/>
      <c r="G38" s="291"/>
      <c r="H38" s="291"/>
      <c r="I38" s="291"/>
      <c r="J38" s="291"/>
      <c r="K38" s="956"/>
      <c r="L38" s="953"/>
      <c r="M38" s="957"/>
      <c r="N38" s="953"/>
      <c r="O38" s="953"/>
      <c r="P38" s="953"/>
      <c r="Q38" s="953"/>
      <c r="R38" s="953"/>
      <c r="S38" s="953"/>
      <c r="T38" s="953"/>
      <c r="U38" s="294"/>
      <c r="V38" s="294"/>
      <c r="W38" s="294"/>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c r="CQ38" s="295"/>
      <c r="CR38" s="295"/>
      <c r="CS38" s="295"/>
      <c r="CT38" s="295"/>
      <c r="CU38" s="295"/>
      <c r="CV38" s="295"/>
      <c r="CW38" s="295"/>
      <c r="CX38" s="295"/>
      <c r="CY38" s="295"/>
      <c r="CZ38" s="295"/>
      <c r="DA38" s="295"/>
      <c r="DB38" s="295"/>
      <c r="DC38" s="295"/>
      <c r="DD38" s="295"/>
      <c r="DE38" s="295"/>
      <c r="DF38" s="295"/>
      <c r="DG38" s="295"/>
      <c r="DH38" s="295"/>
      <c r="DI38" s="295"/>
      <c r="DJ38" s="295"/>
      <c r="DK38" s="295"/>
      <c r="DL38" s="295"/>
      <c r="DM38" s="295"/>
      <c r="DN38" s="295"/>
      <c r="DO38" s="295"/>
      <c r="DP38" s="295"/>
      <c r="DQ38" s="295"/>
      <c r="DR38" s="295"/>
      <c r="DS38" s="295"/>
      <c r="DT38" s="295"/>
      <c r="DU38" s="295"/>
      <c r="DV38" s="295"/>
      <c r="DW38" s="295"/>
      <c r="DX38" s="295"/>
      <c r="DY38" s="295"/>
      <c r="DZ38" s="295"/>
      <c r="EA38" s="295"/>
      <c r="EB38" s="295"/>
      <c r="EC38" s="295"/>
      <c r="ED38" s="295"/>
      <c r="EE38" s="295"/>
      <c r="EF38" s="295"/>
      <c r="EG38" s="295"/>
      <c r="EH38" s="295"/>
      <c r="EI38" s="295"/>
      <c r="EJ38" s="295"/>
      <c r="EK38" s="295"/>
      <c r="EL38" s="295"/>
      <c r="EM38" s="295"/>
      <c r="EN38" s="295"/>
      <c r="EO38" s="295"/>
      <c r="EP38" s="295"/>
      <c r="EQ38" s="295"/>
      <c r="ER38" s="295"/>
      <c r="ES38" s="295"/>
      <c r="ET38" s="295"/>
      <c r="EU38" s="295"/>
      <c r="EV38" s="295"/>
      <c r="EW38" s="295"/>
      <c r="EX38" s="295"/>
      <c r="EY38" s="295"/>
      <c r="EZ38" s="295"/>
      <c r="FA38" s="295"/>
      <c r="FB38" s="295"/>
      <c r="FC38" s="295"/>
      <c r="FD38" s="295"/>
      <c r="FE38" s="295"/>
      <c r="FF38" s="295"/>
      <c r="FG38" s="295"/>
      <c r="FH38" s="295"/>
      <c r="FI38" s="295"/>
      <c r="FJ38" s="295"/>
      <c r="FK38" s="295"/>
      <c r="FL38" s="295"/>
      <c r="FM38" s="295"/>
      <c r="FN38" s="295"/>
      <c r="FO38" s="295"/>
      <c r="FP38" s="295"/>
      <c r="FQ38" s="295"/>
      <c r="FR38" s="295"/>
      <c r="FS38" s="295"/>
      <c r="FT38" s="295"/>
      <c r="FU38" s="295"/>
      <c r="FV38" s="295"/>
      <c r="FW38" s="295"/>
      <c r="FX38" s="295"/>
      <c r="FY38" s="295"/>
      <c r="FZ38" s="295"/>
      <c r="GA38" s="295"/>
      <c r="GB38" s="295"/>
      <c r="GC38" s="295"/>
      <c r="GD38" s="295"/>
      <c r="GE38" s="295"/>
      <c r="GF38" s="295"/>
      <c r="GG38" s="295"/>
      <c r="GH38" s="295"/>
      <c r="GI38" s="295"/>
      <c r="GJ38" s="295"/>
      <c r="GK38" s="295"/>
      <c r="GL38" s="295"/>
      <c r="GM38" s="295"/>
      <c r="GN38" s="295"/>
      <c r="GO38" s="295"/>
      <c r="GP38" s="295"/>
      <c r="GQ38" s="295"/>
      <c r="GR38" s="295"/>
      <c r="GS38" s="295"/>
      <c r="GT38" s="295"/>
      <c r="GU38" s="295"/>
      <c r="GV38" s="295"/>
      <c r="GW38" s="295"/>
      <c r="GX38" s="295"/>
      <c r="GY38" s="295"/>
      <c r="GZ38" s="295"/>
      <c r="HA38" s="295"/>
      <c r="HB38" s="295"/>
      <c r="HC38" s="295"/>
      <c r="HD38" s="295"/>
      <c r="HE38" s="295"/>
      <c r="HF38" s="295"/>
      <c r="HG38" s="295"/>
      <c r="HH38" s="295"/>
      <c r="HI38" s="295"/>
      <c r="HJ38" s="295"/>
      <c r="HK38" s="295"/>
      <c r="HL38" s="295"/>
      <c r="HM38" s="295"/>
      <c r="HN38" s="295"/>
      <c r="HO38" s="295"/>
      <c r="HP38" s="295"/>
      <c r="HQ38" s="295"/>
      <c r="HR38" s="295"/>
      <c r="HS38" s="295"/>
      <c r="HT38" s="295"/>
      <c r="HU38" s="295"/>
      <c r="HV38" s="295"/>
      <c r="HW38" s="295"/>
    </row>
    <row r="39" spans="1:232" ht="15.6" customHeight="1">
      <c r="A39" s="315"/>
      <c r="B39" s="316"/>
      <c r="C39" s="316"/>
      <c r="D39" s="317"/>
      <c r="E39" s="318"/>
      <c r="F39" s="306"/>
      <c r="G39" s="291"/>
      <c r="H39" s="291"/>
      <c r="I39" s="291"/>
      <c r="J39" s="291"/>
      <c r="K39" s="956"/>
      <c r="L39" s="953"/>
      <c r="M39" s="957"/>
      <c r="N39" s="953"/>
      <c r="O39" s="953"/>
      <c r="P39" s="953"/>
      <c r="Q39" s="953"/>
      <c r="R39" s="953"/>
      <c r="S39" s="953"/>
      <c r="T39" s="953"/>
      <c r="U39" s="294"/>
      <c r="V39" s="294"/>
      <c r="W39" s="294"/>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295"/>
      <c r="EN39" s="295"/>
      <c r="EO39" s="295"/>
      <c r="EP39" s="295"/>
      <c r="EQ39" s="295"/>
      <c r="ER39" s="295"/>
      <c r="ES39" s="295"/>
      <c r="ET39" s="295"/>
      <c r="EU39" s="295"/>
      <c r="EV39" s="295"/>
      <c r="EW39" s="295"/>
      <c r="EX39" s="295"/>
      <c r="EY39" s="295"/>
      <c r="EZ39" s="295"/>
      <c r="FA39" s="295"/>
      <c r="FB39" s="295"/>
      <c r="FC39" s="295"/>
      <c r="FD39" s="295"/>
      <c r="FE39" s="295"/>
      <c r="FF39" s="295"/>
      <c r="FG39" s="295"/>
      <c r="FH39" s="295"/>
      <c r="FI39" s="295"/>
      <c r="FJ39" s="295"/>
      <c r="FK39" s="295"/>
      <c r="FL39" s="295"/>
      <c r="FM39" s="295"/>
      <c r="FN39" s="295"/>
      <c r="FO39" s="295"/>
      <c r="FP39" s="295"/>
      <c r="FQ39" s="295"/>
      <c r="FR39" s="295"/>
      <c r="FS39" s="295"/>
      <c r="FT39" s="295"/>
      <c r="FU39" s="295"/>
      <c r="FV39" s="295"/>
      <c r="FW39" s="295"/>
      <c r="FX39" s="295"/>
      <c r="FY39" s="295"/>
      <c r="FZ39" s="295"/>
      <c r="GA39" s="295"/>
      <c r="GB39" s="295"/>
      <c r="GC39" s="295"/>
      <c r="GD39" s="295"/>
      <c r="GE39" s="295"/>
      <c r="GF39" s="295"/>
      <c r="GG39" s="295"/>
      <c r="GH39" s="295"/>
      <c r="GI39" s="295"/>
      <c r="GJ39" s="295"/>
      <c r="GK39" s="295"/>
      <c r="GL39" s="295"/>
      <c r="GM39" s="295"/>
      <c r="GN39" s="295"/>
      <c r="GO39" s="295"/>
      <c r="GP39" s="295"/>
      <c r="GQ39" s="295"/>
      <c r="GR39" s="295"/>
      <c r="GS39" s="295"/>
      <c r="GT39" s="295"/>
      <c r="GU39" s="295"/>
      <c r="GV39" s="295"/>
      <c r="GW39" s="295"/>
      <c r="GX39" s="295"/>
      <c r="GY39" s="295"/>
      <c r="GZ39" s="295"/>
      <c r="HA39" s="295"/>
      <c r="HB39" s="295"/>
      <c r="HC39" s="295"/>
      <c r="HD39" s="295"/>
      <c r="HE39" s="295"/>
      <c r="HF39" s="295"/>
      <c r="HG39" s="295"/>
      <c r="HH39" s="295"/>
      <c r="HI39" s="295"/>
      <c r="HJ39" s="295"/>
      <c r="HK39" s="295"/>
      <c r="HL39" s="295"/>
      <c r="HM39" s="295"/>
      <c r="HN39" s="295"/>
      <c r="HO39" s="295"/>
      <c r="HP39" s="295"/>
      <c r="HQ39" s="295"/>
      <c r="HR39" s="295"/>
      <c r="HS39" s="295"/>
      <c r="HT39" s="295"/>
      <c r="HU39" s="295"/>
      <c r="HV39" s="295"/>
      <c r="HW39" s="295"/>
    </row>
    <row r="40" spans="1:232" ht="15.75">
      <c r="A40" s="319" t="s">
        <v>0</v>
      </c>
      <c r="B40" s="320">
        <f>SUM(B18,B38)</f>
        <v>19989092000</v>
      </c>
      <c r="C40" s="320">
        <f>SUM(C18,C38)</f>
        <v>21375278000</v>
      </c>
      <c r="D40" s="321"/>
      <c r="E40" s="322">
        <f>(C40/B40)-1</f>
        <v>6.934712192029524E-2</v>
      </c>
      <c r="F40" s="291"/>
      <c r="G40" s="291"/>
      <c r="H40" s="291"/>
      <c r="I40" s="291"/>
      <c r="J40" s="291"/>
      <c r="K40" s="956"/>
      <c r="L40" s="953"/>
      <c r="M40" s="957"/>
      <c r="N40" s="953"/>
      <c r="O40" s="953"/>
      <c r="P40" s="953"/>
      <c r="Q40" s="953"/>
      <c r="R40" s="953"/>
      <c r="S40" s="953"/>
      <c r="T40" s="953"/>
      <c r="U40" s="294"/>
      <c r="V40" s="294"/>
      <c r="W40" s="294"/>
      <c r="X40" s="295"/>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c r="BY40" s="295"/>
      <c r="BZ40" s="295"/>
      <c r="CA40" s="295"/>
      <c r="CB40" s="295"/>
      <c r="CC40" s="295"/>
      <c r="CD40" s="295"/>
      <c r="CE40" s="295"/>
      <c r="CF40" s="295"/>
      <c r="CG40" s="295"/>
      <c r="CH40" s="295"/>
      <c r="CI40" s="295"/>
      <c r="CJ40" s="295"/>
      <c r="CK40" s="295"/>
      <c r="CL40" s="295"/>
      <c r="CM40" s="295"/>
      <c r="CN40" s="295"/>
      <c r="CO40" s="295"/>
      <c r="CP40" s="295"/>
      <c r="CQ40" s="295"/>
      <c r="CR40" s="295"/>
      <c r="CS40" s="295"/>
      <c r="CT40" s="295"/>
      <c r="CU40" s="295"/>
      <c r="CV40" s="295"/>
      <c r="CW40" s="295"/>
      <c r="CX40" s="295"/>
      <c r="CY40" s="295"/>
      <c r="CZ40" s="295"/>
      <c r="DA40" s="295"/>
      <c r="DB40" s="295"/>
      <c r="DC40" s="295"/>
      <c r="DD40" s="295"/>
      <c r="DE40" s="295"/>
      <c r="DF40" s="295"/>
      <c r="DG40" s="295"/>
      <c r="DH40" s="295"/>
      <c r="DI40" s="295"/>
      <c r="DJ40" s="295"/>
      <c r="DK40" s="295"/>
      <c r="DL40" s="295"/>
      <c r="DM40" s="295"/>
      <c r="DN40" s="295"/>
      <c r="DO40" s="295"/>
      <c r="DP40" s="295"/>
      <c r="DQ40" s="295"/>
      <c r="DR40" s="295"/>
      <c r="DS40" s="295"/>
      <c r="DT40" s="295"/>
      <c r="DU40" s="295"/>
      <c r="DV40" s="295"/>
      <c r="DW40" s="295"/>
      <c r="DX40" s="295"/>
      <c r="DY40" s="295"/>
      <c r="DZ40" s="295"/>
      <c r="EA40" s="295"/>
      <c r="EB40" s="295"/>
      <c r="EC40" s="295"/>
      <c r="ED40" s="295"/>
      <c r="EE40" s="295"/>
      <c r="EF40" s="295"/>
      <c r="EG40" s="295"/>
      <c r="EH40" s="295"/>
      <c r="EI40" s="295"/>
      <c r="EJ40" s="295"/>
      <c r="EK40" s="295"/>
      <c r="EL40" s="295"/>
      <c r="EM40" s="295"/>
      <c r="EN40" s="295"/>
      <c r="EO40" s="295"/>
      <c r="EP40" s="295"/>
      <c r="EQ40" s="295"/>
      <c r="ER40" s="295"/>
      <c r="ES40" s="295"/>
      <c r="ET40" s="295"/>
      <c r="EU40" s="295"/>
      <c r="EV40" s="295"/>
      <c r="EW40" s="295"/>
      <c r="EX40" s="295"/>
      <c r="EY40" s="295"/>
      <c r="EZ40" s="295"/>
      <c r="FA40" s="295"/>
      <c r="FB40" s="295"/>
      <c r="FC40" s="295"/>
      <c r="FD40" s="295"/>
      <c r="FE40" s="295"/>
      <c r="FF40" s="295"/>
      <c r="FG40" s="295"/>
      <c r="FH40" s="295"/>
      <c r="FI40" s="295"/>
      <c r="FJ40" s="295"/>
      <c r="FK40" s="295"/>
      <c r="FL40" s="295"/>
      <c r="FM40" s="295"/>
      <c r="FN40" s="295"/>
      <c r="FO40" s="295"/>
      <c r="FP40" s="295"/>
      <c r="FQ40" s="295"/>
      <c r="FR40" s="295"/>
      <c r="FS40" s="295"/>
      <c r="FT40" s="295"/>
      <c r="FU40" s="295"/>
      <c r="FV40" s="295"/>
      <c r="FW40" s="295"/>
      <c r="FX40" s="295"/>
      <c r="FY40" s="295"/>
      <c r="FZ40" s="295"/>
      <c r="GA40" s="295"/>
      <c r="GB40" s="295"/>
      <c r="GC40" s="295"/>
      <c r="GD40" s="295"/>
      <c r="GE40" s="295"/>
      <c r="GF40" s="295"/>
      <c r="GG40" s="295"/>
      <c r="GH40" s="295"/>
      <c r="GI40" s="295"/>
      <c r="GJ40" s="295"/>
      <c r="GK40" s="295"/>
      <c r="GL40" s="295"/>
      <c r="GM40" s="295"/>
      <c r="GN40" s="295"/>
      <c r="GO40" s="295"/>
      <c r="GP40" s="295"/>
      <c r="GQ40" s="295"/>
      <c r="GR40" s="295"/>
      <c r="GS40" s="295"/>
      <c r="GT40" s="295"/>
      <c r="GU40" s="295"/>
      <c r="GV40" s="295"/>
      <c r="GW40" s="295"/>
      <c r="GX40" s="295"/>
      <c r="GY40" s="295"/>
      <c r="GZ40" s="295"/>
      <c r="HA40" s="295"/>
      <c r="HB40" s="295"/>
      <c r="HC40" s="295"/>
      <c r="HD40" s="295"/>
      <c r="HE40" s="295"/>
      <c r="HF40" s="295"/>
      <c r="HG40" s="295"/>
      <c r="HH40" s="295"/>
      <c r="HI40" s="295"/>
      <c r="HJ40" s="295"/>
      <c r="HK40" s="295"/>
      <c r="HL40" s="295"/>
      <c r="HM40" s="295"/>
      <c r="HN40" s="295"/>
      <c r="HO40" s="295"/>
      <c r="HP40" s="295"/>
      <c r="HQ40" s="295"/>
      <c r="HR40" s="295"/>
      <c r="HS40" s="295"/>
      <c r="HT40" s="295"/>
      <c r="HU40" s="295"/>
      <c r="HV40" s="295"/>
      <c r="HW40" s="295"/>
    </row>
    <row r="41" spans="1:232">
      <c r="F41" s="291"/>
      <c r="G41" s="291"/>
      <c r="H41" s="291"/>
      <c r="I41" s="291"/>
      <c r="J41" s="291"/>
      <c r="K41" s="956"/>
      <c r="L41" s="953"/>
      <c r="M41" s="953"/>
      <c r="N41" s="953"/>
      <c r="O41" s="953"/>
      <c r="P41" s="953"/>
      <c r="Q41" s="955"/>
      <c r="R41" s="953"/>
      <c r="S41" s="953"/>
      <c r="T41" s="953"/>
      <c r="U41" s="294"/>
      <c r="V41" s="294"/>
      <c r="W41" s="294"/>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5"/>
      <c r="BO41" s="295"/>
      <c r="BP41" s="295"/>
      <c r="BQ41" s="295"/>
      <c r="BR41" s="295"/>
      <c r="BS41" s="295"/>
      <c r="BT41" s="295"/>
      <c r="BU41" s="295"/>
      <c r="BV41" s="295"/>
      <c r="BW41" s="295"/>
      <c r="BX41" s="295"/>
      <c r="BY41" s="295"/>
      <c r="BZ41" s="295"/>
      <c r="CA41" s="295"/>
      <c r="CB41" s="295"/>
      <c r="CC41" s="295"/>
      <c r="CD41" s="295"/>
      <c r="CE41" s="295"/>
      <c r="CF41" s="295"/>
      <c r="CG41" s="295"/>
      <c r="CH41" s="295"/>
      <c r="CI41" s="295"/>
      <c r="CJ41" s="295"/>
      <c r="CK41" s="295"/>
      <c r="CL41" s="295"/>
      <c r="CM41" s="295"/>
      <c r="CN41" s="295"/>
      <c r="CO41" s="295"/>
      <c r="CP41" s="295"/>
      <c r="CQ41" s="295"/>
      <c r="CR41" s="295"/>
      <c r="CS41" s="295"/>
      <c r="CT41" s="295"/>
      <c r="CU41" s="295"/>
      <c r="CV41" s="295"/>
      <c r="CW41" s="295"/>
      <c r="CX41" s="295"/>
      <c r="CY41" s="295"/>
      <c r="CZ41" s="295"/>
      <c r="DA41" s="295"/>
      <c r="DB41" s="295"/>
      <c r="DC41" s="295"/>
      <c r="DD41" s="295"/>
      <c r="DE41" s="295"/>
      <c r="DF41" s="295"/>
      <c r="DG41" s="295"/>
      <c r="DH41" s="295"/>
      <c r="DI41" s="295"/>
      <c r="DJ41" s="295"/>
      <c r="DK41" s="295"/>
      <c r="DL41" s="295"/>
      <c r="DM41" s="295"/>
      <c r="DN41" s="295"/>
      <c r="DO41" s="295"/>
      <c r="DP41" s="295"/>
      <c r="DQ41" s="295"/>
      <c r="DR41" s="295"/>
      <c r="DS41" s="295"/>
      <c r="DT41" s="295"/>
      <c r="DU41" s="295"/>
      <c r="DV41" s="295"/>
      <c r="DW41" s="295"/>
      <c r="DX41" s="295"/>
      <c r="DY41" s="295"/>
      <c r="DZ41" s="295"/>
      <c r="EA41" s="295"/>
      <c r="EB41" s="295"/>
      <c r="EC41" s="295"/>
      <c r="ED41" s="295"/>
      <c r="EE41" s="295"/>
      <c r="EF41" s="295"/>
      <c r="EG41" s="295"/>
      <c r="EH41" s="295"/>
      <c r="EI41" s="295"/>
      <c r="EJ41" s="295"/>
      <c r="EK41" s="295"/>
      <c r="EL41" s="295"/>
      <c r="EM41" s="295"/>
      <c r="EN41" s="295"/>
      <c r="EO41" s="295"/>
      <c r="EP41" s="295"/>
      <c r="EQ41" s="295"/>
      <c r="ER41" s="295"/>
      <c r="ES41" s="295"/>
      <c r="ET41" s="295"/>
      <c r="EU41" s="295"/>
      <c r="EV41" s="295"/>
      <c r="EW41" s="295"/>
      <c r="EX41" s="295"/>
      <c r="EY41" s="295"/>
      <c r="EZ41" s="295"/>
      <c r="FA41" s="295"/>
      <c r="FB41" s="295"/>
      <c r="FC41" s="295"/>
      <c r="FD41" s="295"/>
      <c r="FE41" s="295"/>
      <c r="FF41" s="295"/>
      <c r="FG41" s="295"/>
      <c r="FH41" s="295"/>
      <c r="FI41" s="295"/>
      <c r="FJ41" s="295"/>
      <c r="FK41" s="295"/>
      <c r="FL41" s="295"/>
      <c r="FM41" s="295"/>
      <c r="FN41" s="295"/>
      <c r="FO41" s="295"/>
      <c r="FP41" s="295"/>
      <c r="FQ41" s="295"/>
      <c r="FR41" s="295"/>
      <c r="FS41" s="295"/>
      <c r="FT41" s="295"/>
      <c r="FU41" s="295"/>
      <c r="FV41" s="295"/>
      <c r="FW41" s="295"/>
      <c r="FX41" s="295"/>
      <c r="FY41" s="295"/>
      <c r="FZ41" s="295"/>
      <c r="GA41" s="295"/>
      <c r="GB41" s="295"/>
      <c r="GC41" s="295"/>
      <c r="GD41" s="295"/>
      <c r="GE41" s="295"/>
      <c r="GF41" s="295"/>
      <c r="GG41" s="295"/>
      <c r="GH41" s="295"/>
      <c r="GI41" s="295"/>
      <c r="GJ41" s="295"/>
      <c r="GK41" s="295"/>
      <c r="GL41" s="295"/>
      <c r="GM41" s="295"/>
      <c r="GN41" s="295"/>
      <c r="GO41" s="295"/>
      <c r="GP41" s="295"/>
      <c r="GQ41" s="295"/>
      <c r="GR41" s="295"/>
      <c r="GS41" s="295"/>
      <c r="GT41" s="295"/>
      <c r="GU41" s="295"/>
      <c r="GV41" s="295"/>
      <c r="GW41" s="295"/>
      <c r="GX41" s="295"/>
      <c r="GY41" s="295"/>
      <c r="GZ41" s="295"/>
      <c r="HA41" s="295"/>
      <c r="HB41" s="295"/>
      <c r="HC41" s="295"/>
      <c r="HD41" s="295"/>
      <c r="HE41" s="295"/>
      <c r="HF41" s="295"/>
      <c r="HG41" s="295"/>
      <c r="HH41" s="295"/>
      <c r="HI41" s="295"/>
      <c r="HJ41" s="295"/>
      <c r="HK41" s="295"/>
      <c r="HL41" s="295"/>
      <c r="HM41" s="295"/>
      <c r="HN41" s="295"/>
      <c r="HO41" s="295"/>
      <c r="HP41" s="295"/>
      <c r="HQ41" s="295"/>
      <c r="HR41" s="295"/>
      <c r="HS41" s="295"/>
      <c r="HT41" s="295"/>
      <c r="HU41" s="295"/>
      <c r="HV41" s="295"/>
      <c r="HW41" s="295"/>
    </row>
    <row r="42" spans="1:232" ht="15.95" customHeight="1">
      <c r="A42" s="323"/>
      <c r="B42" s="324"/>
      <c r="C42" s="491"/>
      <c r="D42" s="317"/>
      <c r="E42" s="325"/>
      <c r="F42" s="291"/>
      <c r="G42" s="291"/>
      <c r="H42" s="291"/>
      <c r="I42" s="291"/>
      <c r="J42" s="291"/>
      <c r="K42" s="952"/>
      <c r="L42" s="953"/>
      <c r="M42" s="953"/>
      <c r="N42" s="953"/>
      <c r="O42" s="953"/>
      <c r="P42" s="953"/>
      <c r="Q42" s="953"/>
      <c r="R42" s="953"/>
      <c r="S42" s="953"/>
      <c r="T42" s="953"/>
      <c r="U42" s="294"/>
      <c r="V42" s="294"/>
      <c r="W42" s="294"/>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295"/>
      <c r="BD42" s="295"/>
      <c r="BE42" s="295"/>
      <c r="BF42" s="295"/>
      <c r="BG42" s="295"/>
      <c r="BH42" s="295"/>
      <c r="BI42" s="295"/>
      <c r="BJ42" s="295"/>
      <c r="BK42" s="295"/>
      <c r="BL42" s="295"/>
      <c r="BM42" s="295"/>
      <c r="BN42" s="295"/>
      <c r="BO42" s="295"/>
      <c r="BP42" s="295"/>
      <c r="BQ42" s="295"/>
      <c r="BR42" s="295"/>
      <c r="BS42" s="295"/>
      <c r="BT42" s="295"/>
      <c r="BU42" s="295"/>
      <c r="BV42" s="295"/>
      <c r="BW42" s="295"/>
      <c r="BX42" s="295"/>
      <c r="BY42" s="295"/>
      <c r="BZ42" s="295"/>
      <c r="CA42" s="295"/>
      <c r="CB42" s="295"/>
      <c r="CC42" s="295"/>
      <c r="CD42" s="295"/>
      <c r="CE42" s="295"/>
      <c r="CF42" s="295"/>
      <c r="CG42" s="295"/>
      <c r="CH42" s="295"/>
      <c r="CI42" s="295"/>
      <c r="CJ42" s="295"/>
      <c r="CK42" s="295"/>
      <c r="CL42" s="295"/>
      <c r="CM42" s="295"/>
      <c r="CN42" s="295"/>
      <c r="CO42" s="295"/>
      <c r="CP42" s="295"/>
      <c r="CQ42" s="295"/>
      <c r="CR42" s="295"/>
      <c r="CS42" s="295"/>
      <c r="CT42" s="295"/>
      <c r="CU42" s="295"/>
      <c r="CV42" s="295"/>
      <c r="CW42" s="295"/>
      <c r="CX42" s="295"/>
      <c r="CY42" s="295"/>
      <c r="CZ42" s="295"/>
      <c r="DA42" s="295"/>
      <c r="DB42" s="295"/>
      <c r="DC42" s="295"/>
      <c r="DD42" s="295"/>
      <c r="DE42" s="295"/>
      <c r="DF42" s="295"/>
      <c r="DG42" s="295"/>
      <c r="DH42" s="295"/>
      <c r="DI42" s="295"/>
      <c r="DJ42" s="295"/>
      <c r="DK42" s="295"/>
      <c r="DL42" s="295"/>
      <c r="DM42" s="295"/>
      <c r="DN42" s="295"/>
      <c r="DO42" s="295"/>
      <c r="DP42" s="295"/>
      <c r="DQ42" s="295"/>
      <c r="DR42" s="295"/>
      <c r="DS42" s="295"/>
      <c r="DT42" s="295"/>
      <c r="DU42" s="295"/>
      <c r="DV42" s="295"/>
      <c r="DW42" s="295"/>
      <c r="DX42" s="295"/>
      <c r="DY42" s="295"/>
      <c r="DZ42" s="295"/>
      <c r="EA42" s="295"/>
      <c r="EB42" s="295"/>
      <c r="EC42" s="295"/>
      <c r="ED42" s="295"/>
      <c r="EE42" s="295"/>
      <c r="EF42" s="295"/>
      <c r="EG42" s="295"/>
      <c r="EH42" s="295"/>
      <c r="EI42" s="295"/>
      <c r="EJ42" s="295"/>
      <c r="EK42" s="295"/>
      <c r="EL42" s="295"/>
      <c r="EM42" s="295"/>
      <c r="EN42" s="295"/>
      <c r="EO42" s="295"/>
      <c r="EP42" s="295"/>
      <c r="EQ42" s="295"/>
      <c r="ER42" s="295"/>
      <c r="ES42" s="295"/>
      <c r="ET42" s="295"/>
      <c r="EU42" s="295"/>
      <c r="EV42" s="295"/>
      <c r="EW42" s="295"/>
      <c r="EX42" s="295"/>
      <c r="EY42" s="295"/>
      <c r="EZ42" s="295"/>
      <c r="FA42" s="295"/>
      <c r="FB42" s="295"/>
      <c r="FC42" s="295"/>
      <c r="FD42" s="295"/>
      <c r="FE42" s="295"/>
      <c r="FF42" s="295"/>
      <c r="FG42" s="295"/>
      <c r="FH42" s="295"/>
      <c r="FI42" s="295"/>
      <c r="FJ42" s="295"/>
      <c r="FK42" s="295"/>
      <c r="FL42" s="295"/>
      <c r="FM42" s="295"/>
      <c r="FN42" s="295"/>
      <c r="FO42" s="295"/>
      <c r="FP42" s="295"/>
      <c r="FQ42" s="295"/>
      <c r="FR42" s="295"/>
      <c r="FS42" s="295"/>
      <c r="FT42" s="295"/>
      <c r="FU42" s="295"/>
      <c r="FV42" s="295"/>
      <c r="FW42" s="295"/>
      <c r="FX42" s="295"/>
      <c r="FY42" s="295"/>
      <c r="FZ42" s="295"/>
      <c r="GA42" s="295"/>
      <c r="GB42" s="295"/>
      <c r="GC42" s="295"/>
      <c r="GD42" s="295"/>
      <c r="GE42" s="295"/>
      <c r="GF42" s="295"/>
      <c r="GG42" s="295"/>
      <c r="GH42" s="295"/>
      <c r="GI42" s="295"/>
      <c r="GJ42" s="295"/>
      <c r="GK42" s="295"/>
      <c r="GL42" s="295"/>
      <c r="GM42" s="295"/>
      <c r="GN42" s="295"/>
      <c r="GO42" s="295"/>
      <c r="GP42" s="295"/>
      <c r="GQ42" s="295"/>
      <c r="GR42" s="295"/>
      <c r="GS42" s="295"/>
      <c r="GT42" s="295"/>
      <c r="GU42" s="295"/>
      <c r="GV42" s="295"/>
      <c r="GW42" s="295"/>
      <c r="GX42" s="295"/>
      <c r="GY42" s="295"/>
      <c r="GZ42" s="295"/>
      <c r="HA42" s="295"/>
      <c r="HB42" s="295"/>
      <c r="HC42" s="295"/>
      <c r="HD42" s="295"/>
      <c r="HE42" s="295"/>
      <c r="HF42" s="295"/>
      <c r="HG42" s="295"/>
      <c r="HH42" s="295"/>
      <c r="HI42" s="295"/>
      <c r="HJ42" s="295"/>
      <c r="HK42" s="295"/>
      <c r="HL42" s="295"/>
      <c r="HM42" s="295"/>
      <c r="HN42" s="295"/>
      <c r="HO42" s="295"/>
      <c r="HP42" s="295"/>
      <c r="HQ42" s="295"/>
      <c r="HR42" s="295"/>
      <c r="HS42" s="295"/>
      <c r="HT42" s="295"/>
      <c r="HU42" s="295"/>
      <c r="HV42" s="295"/>
      <c r="HW42" s="295"/>
    </row>
    <row r="43" spans="1:232" ht="15.6" customHeight="1">
      <c r="A43" s="326" t="s">
        <v>1</v>
      </c>
      <c r="B43" s="326"/>
      <c r="C43" s="326"/>
      <c r="D43" s="327"/>
      <c r="E43" s="328"/>
      <c r="F43" s="291"/>
      <c r="G43" s="291"/>
      <c r="H43" s="291"/>
      <c r="I43" s="291"/>
      <c r="J43" s="291"/>
      <c r="K43" s="956"/>
      <c r="L43" s="953"/>
      <c r="M43" s="953"/>
      <c r="N43" s="959"/>
      <c r="O43" s="959"/>
      <c r="P43" s="954"/>
      <c r="Q43" s="954"/>
      <c r="R43" s="954"/>
      <c r="S43" s="954"/>
      <c r="T43" s="954"/>
      <c r="U43" s="294"/>
      <c r="V43" s="294"/>
      <c r="W43" s="294"/>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c r="BQ43" s="295"/>
      <c r="BR43" s="295"/>
      <c r="BS43" s="295"/>
      <c r="BT43" s="295"/>
      <c r="BU43" s="295"/>
      <c r="BV43" s="295"/>
      <c r="BW43" s="295"/>
      <c r="BX43" s="295"/>
      <c r="BY43" s="295"/>
      <c r="BZ43" s="295"/>
      <c r="CA43" s="295"/>
      <c r="CB43" s="295"/>
      <c r="CC43" s="295"/>
      <c r="CD43" s="295"/>
      <c r="CE43" s="295"/>
      <c r="CF43" s="295"/>
      <c r="CG43" s="295"/>
      <c r="CH43" s="295"/>
      <c r="CI43" s="295"/>
      <c r="CJ43" s="295"/>
      <c r="CK43" s="295"/>
      <c r="CL43" s="295"/>
      <c r="CM43" s="295"/>
      <c r="CN43" s="295"/>
      <c r="CO43" s="295"/>
      <c r="CP43" s="295"/>
      <c r="CQ43" s="295"/>
      <c r="CR43" s="295"/>
      <c r="CS43" s="295"/>
      <c r="CT43" s="295"/>
      <c r="CU43" s="295"/>
      <c r="CV43" s="295"/>
      <c r="CW43" s="295"/>
      <c r="CX43" s="295"/>
      <c r="CY43" s="295"/>
      <c r="CZ43" s="295"/>
      <c r="DA43" s="295"/>
      <c r="DB43" s="295"/>
      <c r="DC43" s="295"/>
      <c r="DD43" s="295"/>
      <c r="DE43" s="295"/>
      <c r="DF43" s="295"/>
      <c r="DG43" s="295"/>
      <c r="DH43" s="295"/>
      <c r="DI43" s="295"/>
      <c r="DJ43" s="295"/>
      <c r="DK43" s="295"/>
      <c r="DL43" s="295"/>
      <c r="DM43" s="295"/>
      <c r="DN43" s="295"/>
      <c r="DO43" s="295"/>
      <c r="DP43" s="295"/>
      <c r="DQ43" s="295"/>
      <c r="DR43" s="295"/>
      <c r="DS43" s="295"/>
      <c r="DT43" s="295"/>
      <c r="DU43" s="295"/>
      <c r="DV43" s="295"/>
      <c r="DW43" s="295"/>
      <c r="DX43" s="295"/>
      <c r="DY43" s="295"/>
      <c r="DZ43" s="295"/>
      <c r="EA43" s="295"/>
      <c r="EB43" s="295"/>
      <c r="EC43" s="295"/>
      <c r="ED43" s="295"/>
      <c r="EE43" s="295"/>
      <c r="EF43" s="295"/>
      <c r="EG43" s="295"/>
      <c r="EH43" s="295"/>
      <c r="EI43" s="295"/>
      <c r="EJ43" s="295"/>
      <c r="EK43" s="295"/>
      <c r="EL43" s="295"/>
      <c r="EM43" s="295"/>
      <c r="EN43" s="295"/>
      <c r="EO43" s="295"/>
      <c r="EP43" s="295"/>
      <c r="EQ43" s="295"/>
      <c r="ER43" s="295"/>
      <c r="ES43" s="295"/>
      <c r="ET43" s="295"/>
      <c r="EU43" s="295"/>
      <c r="EV43" s="295"/>
      <c r="EW43" s="295"/>
      <c r="EX43" s="295"/>
      <c r="EY43" s="295"/>
      <c r="EZ43" s="295"/>
      <c r="FA43" s="295"/>
      <c r="FB43" s="295"/>
      <c r="FC43" s="295"/>
      <c r="FD43" s="295"/>
      <c r="FE43" s="295"/>
      <c r="FF43" s="295"/>
      <c r="FG43" s="295"/>
      <c r="FH43" s="295"/>
      <c r="FI43" s="295"/>
      <c r="FJ43" s="295"/>
      <c r="FK43" s="295"/>
      <c r="FL43" s="295"/>
      <c r="FM43" s="295"/>
      <c r="FN43" s="295"/>
      <c r="FO43" s="295"/>
      <c r="FP43" s="295"/>
      <c r="FQ43" s="295"/>
      <c r="FR43" s="295"/>
      <c r="FS43" s="295"/>
      <c r="FT43" s="295"/>
      <c r="FU43" s="295"/>
      <c r="FV43" s="295"/>
      <c r="FW43" s="295"/>
      <c r="FX43" s="295"/>
      <c r="FY43" s="295"/>
      <c r="FZ43" s="295"/>
      <c r="GA43" s="295"/>
      <c r="GB43" s="295"/>
      <c r="GC43" s="295"/>
      <c r="GD43" s="295"/>
      <c r="GE43" s="295"/>
      <c r="GF43" s="295"/>
      <c r="GG43" s="295"/>
      <c r="GH43" s="295"/>
      <c r="GI43" s="295"/>
      <c r="GJ43" s="295"/>
      <c r="GK43" s="295"/>
      <c r="GL43" s="295"/>
      <c r="GM43" s="295"/>
      <c r="GN43" s="295"/>
      <c r="GO43" s="295"/>
      <c r="GP43" s="295"/>
      <c r="GQ43" s="295"/>
      <c r="GR43" s="295"/>
      <c r="GS43" s="295"/>
      <c r="GT43" s="295"/>
      <c r="GU43" s="295"/>
      <c r="GV43" s="295"/>
      <c r="GW43" s="295"/>
      <c r="GX43" s="295"/>
      <c r="GY43" s="295"/>
      <c r="GZ43" s="295"/>
      <c r="HA43" s="295"/>
      <c r="HB43" s="295"/>
      <c r="HC43" s="295"/>
      <c r="HD43" s="295"/>
      <c r="HE43" s="295"/>
      <c r="HF43" s="295"/>
      <c r="HG43" s="295"/>
      <c r="HH43" s="295"/>
      <c r="HI43" s="295"/>
      <c r="HJ43" s="295"/>
      <c r="HK43" s="295"/>
      <c r="HL43" s="295"/>
      <c r="HM43" s="295"/>
      <c r="HN43" s="295"/>
      <c r="HO43" s="295"/>
      <c r="HP43" s="295"/>
      <c r="HQ43" s="295"/>
      <c r="HR43" s="295"/>
      <c r="HS43" s="295"/>
      <c r="HT43" s="295"/>
      <c r="HU43" s="295"/>
      <c r="HV43" s="295"/>
      <c r="HW43" s="295"/>
      <c r="HX43" s="295"/>
    </row>
    <row r="44" spans="1:232" ht="14.1" customHeight="1">
      <c r="A44" s="392" t="s">
        <v>1026</v>
      </c>
      <c r="B44" s="328"/>
      <c r="C44" s="328"/>
      <c r="D44" s="327"/>
      <c r="E44" s="329"/>
      <c r="F44" s="293"/>
      <c r="G44" s="293"/>
      <c r="H44" s="293"/>
      <c r="I44" s="293"/>
      <c r="J44" s="291"/>
      <c r="K44" s="952"/>
      <c r="L44" s="953"/>
      <c r="M44" s="953"/>
      <c r="N44" s="953"/>
      <c r="O44" s="959"/>
      <c r="P44" s="954"/>
      <c r="Q44" s="954"/>
      <c r="R44" s="954"/>
      <c r="S44" s="954"/>
      <c r="T44" s="954"/>
      <c r="U44" s="294"/>
      <c r="V44" s="294"/>
      <c r="W44" s="294"/>
      <c r="X44" s="295"/>
      <c r="Y44" s="295"/>
      <c r="Z44" s="295"/>
      <c r="AA44" s="295"/>
      <c r="AB44" s="295"/>
      <c r="AC44" s="295"/>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5"/>
      <c r="BA44" s="295"/>
      <c r="BB44" s="295"/>
      <c r="BC44" s="295"/>
      <c r="BD44" s="295"/>
      <c r="BE44" s="295"/>
      <c r="BF44" s="295"/>
      <c r="BG44" s="295"/>
      <c r="BH44" s="295"/>
      <c r="BI44" s="295"/>
      <c r="BJ44" s="295"/>
      <c r="BK44" s="295"/>
      <c r="BL44" s="295"/>
      <c r="BM44" s="295"/>
      <c r="BN44" s="295"/>
      <c r="BO44" s="295"/>
      <c r="BP44" s="295"/>
      <c r="BQ44" s="295"/>
      <c r="BR44" s="295"/>
      <c r="BS44" s="295"/>
      <c r="BT44" s="295"/>
      <c r="BU44" s="295"/>
      <c r="BV44" s="295"/>
      <c r="BW44" s="295"/>
      <c r="BX44" s="295"/>
      <c r="BY44" s="295"/>
      <c r="BZ44" s="295"/>
      <c r="CA44" s="295"/>
      <c r="CB44" s="295"/>
      <c r="CC44" s="295"/>
      <c r="CD44" s="295"/>
      <c r="CE44" s="295"/>
      <c r="CF44" s="295"/>
      <c r="CG44" s="295"/>
      <c r="CH44" s="295"/>
      <c r="CI44" s="295"/>
      <c r="CJ44" s="295"/>
      <c r="CK44" s="295"/>
      <c r="CL44" s="295"/>
      <c r="CM44" s="295"/>
      <c r="CN44" s="295"/>
      <c r="CO44" s="295"/>
      <c r="CP44" s="295"/>
      <c r="CQ44" s="295"/>
      <c r="CR44" s="295"/>
      <c r="CS44" s="295"/>
      <c r="CT44" s="295"/>
      <c r="CU44" s="295"/>
      <c r="CV44" s="295"/>
      <c r="CW44" s="295"/>
      <c r="CX44" s="295"/>
      <c r="CY44" s="295"/>
      <c r="CZ44" s="295"/>
      <c r="DA44" s="295"/>
      <c r="DB44" s="295"/>
      <c r="DC44" s="295"/>
      <c r="DD44" s="295"/>
      <c r="DE44" s="295"/>
      <c r="DF44" s="295"/>
      <c r="DG44" s="295"/>
      <c r="DH44" s="295"/>
      <c r="DI44" s="295"/>
      <c r="DJ44" s="295"/>
      <c r="DK44" s="295"/>
      <c r="DL44" s="295"/>
      <c r="DM44" s="295"/>
      <c r="DN44" s="295"/>
      <c r="DO44" s="295"/>
      <c r="DP44" s="295"/>
      <c r="DQ44" s="295"/>
      <c r="DR44" s="295"/>
      <c r="DS44" s="295"/>
      <c r="DT44" s="295"/>
      <c r="DU44" s="295"/>
      <c r="DV44" s="295"/>
      <c r="DW44" s="295"/>
      <c r="DX44" s="295"/>
      <c r="DY44" s="295"/>
      <c r="DZ44" s="295"/>
      <c r="EA44" s="295"/>
      <c r="EB44" s="295"/>
      <c r="EC44" s="295"/>
      <c r="ED44" s="295"/>
      <c r="EE44" s="295"/>
      <c r="EF44" s="295"/>
      <c r="EG44" s="295"/>
      <c r="EH44" s="295"/>
      <c r="EI44" s="295"/>
      <c r="EJ44" s="295"/>
      <c r="EK44" s="295"/>
      <c r="EL44" s="295"/>
      <c r="EM44" s="295"/>
      <c r="EN44" s="295"/>
      <c r="EO44" s="295"/>
      <c r="EP44" s="295"/>
      <c r="EQ44" s="295"/>
      <c r="ER44" s="295"/>
      <c r="ES44" s="295"/>
      <c r="ET44" s="295"/>
      <c r="EU44" s="295"/>
      <c r="EV44" s="295"/>
      <c r="EW44" s="295"/>
      <c r="EX44" s="295"/>
      <c r="EY44" s="295"/>
      <c r="EZ44" s="295"/>
      <c r="FA44" s="295"/>
      <c r="FB44" s="295"/>
      <c r="FC44" s="295"/>
      <c r="FD44" s="295"/>
      <c r="FE44" s="295"/>
      <c r="FF44" s="295"/>
      <c r="FG44" s="295"/>
      <c r="FH44" s="295"/>
      <c r="FI44" s="295"/>
      <c r="FJ44" s="295"/>
      <c r="FK44" s="295"/>
      <c r="FL44" s="295"/>
      <c r="FM44" s="295"/>
      <c r="FN44" s="295"/>
      <c r="FO44" s="295"/>
      <c r="FP44" s="295"/>
      <c r="FQ44" s="295"/>
      <c r="FR44" s="295"/>
      <c r="FS44" s="295"/>
      <c r="FT44" s="295"/>
      <c r="FU44" s="295"/>
      <c r="FV44" s="295"/>
      <c r="FW44" s="295"/>
      <c r="FX44" s="295"/>
      <c r="FY44" s="295"/>
      <c r="FZ44" s="295"/>
      <c r="GA44" s="295"/>
      <c r="GB44" s="295"/>
      <c r="GC44" s="295"/>
      <c r="GD44" s="295"/>
      <c r="GE44" s="295"/>
      <c r="GF44" s="295"/>
      <c r="GG44" s="295"/>
      <c r="GH44" s="295"/>
      <c r="GI44" s="295"/>
      <c r="GJ44" s="295"/>
      <c r="GK44" s="295"/>
      <c r="GL44" s="295"/>
      <c r="GM44" s="295"/>
      <c r="GN44" s="295"/>
      <c r="GO44" s="295"/>
      <c r="GP44" s="295"/>
      <c r="GQ44" s="295"/>
      <c r="GR44" s="295"/>
      <c r="GS44" s="295"/>
      <c r="GT44" s="295"/>
      <c r="GU44" s="295"/>
      <c r="GV44" s="295"/>
      <c r="GW44" s="295"/>
      <c r="GX44" s="295"/>
      <c r="GY44" s="295"/>
      <c r="GZ44" s="295"/>
      <c r="HA44" s="295"/>
      <c r="HB44" s="295"/>
      <c r="HC44" s="295"/>
      <c r="HD44" s="295"/>
      <c r="HE44" s="295"/>
      <c r="HF44" s="295"/>
      <c r="HG44" s="295"/>
      <c r="HH44" s="295"/>
      <c r="HI44" s="295"/>
      <c r="HJ44" s="295"/>
      <c r="HK44" s="295"/>
      <c r="HL44" s="295"/>
      <c r="HM44" s="295"/>
      <c r="HN44" s="295"/>
      <c r="HO44" s="295"/>
      <c r="HP44" s="295"/>
      <c r="HQ44" s="295"/>
      <c r="HR44" s="295"/>
      <c r="HS44" s="295"/>
      <c r="HT44" s="295"/>
      <c r="HU44" s="295"/>
      <c r="HV44" s="295"/>
      <c r="HW44" s="295"/>
      <c r="HX44" s="295"/>
    </row>
    <row r="45" spans="1:232" ht="14.1" customHeight="1">
      <c r="A45" s="392" t="s">
        <v>31</v>
      </c>
      <c r="B45" s="328"/>
      <c r="C45" s="328"/>
      <c r="D45" s="327"/>
      <c r="E45" s="329"/>
      <c r="F45" s="326"/>
      <c r="G45" s="326"/>
      <c r="H45" s="326"/>
      <c r="I45" s="326"/>
      <c r="J45" s="291"/>
      <c r="K45" s="952"/>
      <c r="L45" s="953"/>
      <c r="O45" s="955"/>
      <c r="P45" s="955"/>
      <c r="Q45" s="955"/>
      <c r="R45" s="955"/>
      <c r="S45" s="955"/>
      <c r="T45" s="955"/>
      <c r="U45" s="294"/>
      <c r="V45" s="294"/>
      <c r="W45" s="294"/>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295"/>
      <c r="BD45" s="295"/>
      <c r="BE45" s="295"/>
      <c r="BF45" s="295"/>
      <c r="BG45" s="295"/>
      <c r="BH45" s="295"/>
      <c r="BI45" s="295"/>
      <c r="BJ45" s="295"/>
      <c r="BK45" s="295"/>
      <c r="BL45" s="295"/>
      <c r="BM45" s="295"/>
      <c r="BN45" s="295"/>
      <c r="BO45" s="295"/>
      <c r="BP45" s="295"/>
      <c r="BQ45" s="295"/>
      <c r="BR45" s="295"/>
      <c r="BS45" s="295"/>
      <c r="BT45" s="295"/>
      <c r="BU45" s="295"/>
      <c r="BV45" s="295"/>
      <c r="BW45" s="295"/>
      <c r="BX45" s="295"/>
      <c r="BY45" s="295"/>
      <c r="BZ45" s="295"/>
      <c r="CA45" s="295"/>
      <c r="CB45" s="295"/>
      <c r="CC45" s="295"/>
      <c r="CD45" s="295"/>
      <c r="CE45" s="295"/>
      <c r="CF45" s="295"/>
      <c r="CG45" s="295"/>
      <c r="CH45" s="295"/>
      <c r="CI45" s="295"/>
      <c r="CJ45" s="295"/>
      <c r="CK45" s="295"/>
      <c r="CL45" s="295"/>
      <c r="CM45" s="295"/>
      <c r="CN45" s="295"/>
      <c r="CO45" s="295"/>
      <c r="CP45" s="295"/>
      <c r="CQ45" s="295"/>
      <c r="CR45" s="295"/>
      <c r="CS45" s="295"/>
      <c r="CT45" s="295"/>
      <c r="CU45" s="295"/>
      <c r="CV45" s="295"/>
      <c r="CW45" s="295"/>
      <c r="CX45" s="295"/>
      <c r="CY45" s="295"/>
      <c r="CZ45" s="295"/>
      <c r="DA45" s="295"/>
      <c r="DB45" s="295"/>
      <c r="DC45" s="295"/>
      <c r="DD45" s="295"/>
      <c r="DE45" s="295"/>
      <c r="DF45" s="295"/>
      <c r="DG45" s="295"/>
      <c r="DH45" s="295"/>
      <c r="DI45" s="295"/>
      <c r="DJ45" s="295"/>
      <c r="DK45" s="295"/>
      <c r="DL45" s="295"/>
      <c r="DM45" s="295"/>
      <c r="DN45" s="295"/>
      <c r="DO45" s="295"/>
      <c r="DP45" s="295"/>
      <c r="DQ45" s="295"/>
      <c r="DR45" s="295"/>
      <c r="DS45" s="295"/>
      <c r="DT45" s="295"/>
      <c r="DU45" s="295"/>
      <c r="DV45" s="295"/>
      <c r="DW45" s="295"/>
      <c r="DX45" s="295"/>
      <c r="DY45" s="295"/>
      <c r="DZ45" s="295"/>
      <c r="EA45" s="295"/>
      <c r="EB45" s="295"/>
      <c r="EC45" s="295"/>
      <c r="ED45" s="295"/>
      <c r="EE45" s="295"/>
      <c r="EF45" s="295"/>
      <c r="EG45" s="295"/>
      <c r="EH45" s="295"/>
      <c r="EI45" s="295"/>
      <c r="EJ45" s="295"/>
      <c r="EK45" s="295"/>
      <c r="EL45" s="295"/>
      <c r="EM45" s="295"/>
      <c r="EN45" s="295"/>
      <c r="EO45" s="295"/>
      <c r="EP45" s="295"/>
      <c r="EQ45" s="295"/>
      <c r="ER45" s="295"/>
      <c r="ES45" s="295"/>
      <c r="ET45" s="295"/>
      <c r="EU45" s="295"/>
      <c r="EV45" s="295"/>
      <c r="EW45" s="295"/>
      <c r="EX45" s="295"/>
      <c r="EY45" s="295"/>
      <c r="EZ45" s="295"/>
      <c r="FA45" s="295"/>
      <c r="FB45" s="295"/>
      <c r="FC45" s="295"/>
      <c r="FD45" s="295"/>
      <c r="FE45" s="295"/>
      <c r="FF45" s="295"/>
      <c r="FG45" s="295"/>
      <c r="FH45" s="295"/>
      <c r="FI45" s="295"/>
      <c r="FJ45" s="295"/>
      <c r="FK45" s="295"/>
      <c r="FL45" s="295"/>
      <c r="FM45" s="295"/>
      <c r="FN45" s="295"/>
      <c r="FO45" s="295"/>
      <c r="FP45" s="295"/>
      <c r="FQ45" s="295"/>
      <c r="FR45" s="295"/>
      <c r="FS45" s="295"/>
      <c r="FT45" s="295"/>
      <c r="FU45" s="295"/>
      <c r="FV45" s="295"/>
      <c r="FW45" s="295"/>
      <c r="FX45" s="295"/>
      <c r="FY45" s="295"/>
      <c r="FZ45" s="295"/>
      <c r="GA45" s="295"/>
      <c r="GB45" s="295"/>
      <c r="GC45" s="295"/>
      <c r="GD45" s="295"/>
      <c r="GE45" s="295"/>
      <c r="GF45" s="295"/>
      <c r="GG45" s="295"/>
      <c r="GH45" s="295"/>
      <c r="GI45" s="295"/>
      <c r="GJ45" s="295"/>
      <c r="GK45" s="295"/>
      <c r="GL45" s="295"/>
      <c r="GM45" s="295"/>
      <c r="GN45" s="295"/>
      <c r="GO45" s="295"/>
      <c r="GP45" s="295"/>
      <c r="GQ45" s="295"/>
      <c r="GR45" s="295"/>
      <c r="GS45" s="295"/>
      <c r="GT45" s="295"/>
      <c r="GU45" s="295"/>
      <c r="GV45" s="295"/>
      <c r="GW45" s="295"/>
      <c r="GX45" s="295"/>
      <c r="GY45" s="295"/>
      <c r="GZ45" s="295"/>
      <c r="HA45" s="295"/>
      <c r="HB45" s="295"/>
      <c r="HC45" s="295"/>
      <c r="HD45" s="295"/>
      <c r="HE45" s="295"/>
      <c r="HF45" s="295"/>
      <c r="HG45" s="295"/>
      <c r="HH45" s="295"/>
      <c r="HI45" s="295"/>
      <c r="HJ45" s="295"/>
      <c r="HK45" s="295"/>
      <c r="HL45" s="295"/>
      <c r="HM45" s="295"/>
      <c r="HN45" s="295"/>
      <c r="HO45" s="295"/>
      <c r="HP45" s="295"/>
      <c r="HQ45" s="295"/>
      <c r="HR45" s="295"/>
      <c r="HS45" s="295"/>
      <c r="HT45" s="295"/>
      <c r="HU45" s="295"/>
      <c r="HV45" s="295"/>
      <c r="HW45" s="295"/>
      <c r="HX45" s="295"/>
    </row>
    <row r="46" spans="1:232" ht="14.1" customHeight="1">
      <c r="A46" s="326" t="s">
        <v>32</v>
      </c>
      <c r="B46" s="328"/>
      <c r="C46" s="328"/>
      <c r="D46" s="327"/>
      <c r="E46" s="329"/>
      <c r="F46" s="326"/>
      <c r="G46" s="326"/>
      <c r="H46" s="326"/>
      <c r="I46" s="326"/>
      <c r="J46" s="291"/>
      <c r="K46" s="952"/>
      <c r="L46" s="953"/>
      <c r="M46" s="953"/>
      <c r="N46" s="953"/>
      <c r="O46" s="953"/>
      <c r="P46" s="953"/>
      <c r="Q46" s="960"/>
      <c r="R46" s="953"/>
      <c r="S46" s="953"/>
      <c r="T46" s="953"/>
      <c r="U46" s="294"/>
      <c r="V46" s="294"/>
      <c r="W46" s="294"/>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295"/>
      <c r="BZ46" s="295"/>
      <c r="CA46" s="295"/>
      <c r="CB46" s="295"/>
      <c r="CC46" s="295"/>
      <c r="CD46" s="295"/>
      <c r="CE46" s="295"/>
      <c r="CF46" s="295"/>
      <c r="CG46" s="295"/>
      <c r="CH46" s="295"/>
      <c r="CI46" s="295"/>
      <c r="CJ46" s="295"/>
      <c r="CK46" s="295"/>
      <c r="CL46" s="295"/>
      <c r="CM46" s="295"/>
      <c r="CN46" s="295"/>
      <c r="CO46" s="295"/>
      <c r="CP46" s="295"/>
      <c r="CQ46" s="295"/>
      <c r="CR46" s="295"/>
      <c r="CS46" s="295"/>
      <c r="CT46" s="295"/>
      <c r="CU46" s="295"/>
      <c r="CV46" s="295"/>
      <c r="CW46" s="295"/>
      <c r="CX46" s="295"/>
      <c r="CY46" s="295"/>
      <c r="CZ46" s="295"/>
      <c r="DA46" s="295"/>
      <c r="DB46" s="295"/>
      <c r="DC46" s="295"/>
      <c r="DD46" s="295"/>
      <c r="DE46" s="295"/>
      <c r="DF46" s="295"/>
      <c r="DG46" s="295"/>
      <c r="DH46" s="295"/>
      <c r="DI46" s="295"/>
      <c r="DJ46" s="295"/>
      <c r="DK46" s="295"/>
      <c r="DL46" s="295"/>
      <c r="DM46" s="295"/>
      <c r="DN46" s="295"/>
      <c r="DO46" s="295"/>
      <c r="DP46" s="295"/>
      <c r="DQ46" s="295"/>
      <c r="DR46" s="295"/>
      <c r="DS46" s="295"/>
      <c r="DT46" s="295"/>
      <c r="DU46" s="295"/>
      <c r="DV46" s="295"/>
      <c r="DW46" s="295"/>
      <c r="DX46" s="295"/>
      <c r="DY46" s="295"/>
      <c r="DZ46" s="295"/>
      <c r="EA46" s="295"/>
      <c r="EB46" s="295"/>
      <c r="EC46" s="295"/>
      <c r="ED46" s="295"/>
      <c r="EE46" s="295"/>
      <c r="EF46" s="295"/>
      <c r="EG46" s="295"/>
      <c r="EH46" s="295"/>
      <c r="EI46" s="295"/>
      <c r="EJ46" s="295"/>
      <c r="EK46" s="295"/>
      <c r="EL46" s="295"/>
      <c r="EM46" s="295"/>
      <c r="EN46" s="295"/>
      <c r="EO46" s="295"/>
      <c r="EP46" s="295"/>
      <c r="EQ46" s="295"/>
      <c r="ER46" s="295"/>
      <c r="ES46" s="295"/>
      <c r="ET46" s="295"/>
      <c r="EU46" s="295"/>
      <c r="EV46" s="295"/>
      <c r="EW46" s="295"/>
      <c r="EX46" s="295"/>
      <c r="EY46" s="295"/>
      <c r="EZ46" s="295"/>
      <c r="FA46" s="295"/>
      <c r="FB46" s="295"/>
      <c r="FC46" s="295"/>
      <c r="FD46" s="295"/>
      <c r="FE46" s="295"/>
      <c r="FF46" s="295"/>
      <c r="FG46" s="295"/>
      <c r="FH46" s="295"/>
      <c r="FI46" s="295"/>
      <c r="FJ46" s="295"/>
      <c r="FK46" s="295"/>
      <c r="FL46" s="295"/>
      <c r="FM46" s="295"/>
      <c r="FN46" s="295"/>
      <c r="FO46" s="295"/>
      <c r="FP46" s="295"/>
      <c r="FQ46" s="295"/>
      <c r="FR46" s="295"/>
      <c r="FS46" s="295"/>
      <c r="FT46" s="295"/>
      <c r="FU46" s="295"/>
      <c r="FV46" s="295"/>
      <c r="FW46" s="295"/>
      <c r="FX46" s="295"/>
      <c r="FY46" s="295"/>
      <c r="FZ46" s="295"/>
      <c r="GA46" s="295"/>
      <c r="GB46" s="295"/>
      <c r="GC46" s="295"/>
      <c r="GD46" s="295"/>
      <c r="GE46" s="295"/>
      <c r="GF46" s="295"/>
      <c r="GG46" s="295"/>
      <c r="GH46" s="295"/>
      <c r="GI46" s="295"/>
      <c r="GJ46" s="295"/>
      <c r="GK46" s="295"/>
      <c r="GL46" s="295"/>
      <c r="GM46" s="295"/>
      <c r="GN46" s="295"/>
      <c r="GO46" s="295"/>
      <c r="GP46" s="295"/>
      <c r="GQ46" s="295"/>
      <c r="GR46" s="295"/>
      <c r="GS46" s="295"/>
      <c r="GT46" s="295"/>
      <c r="GU46" s="295"/>
      <c r="GV46" s="295"/>
      <c r="GW46" s="295"/>
      <c r="GX46" s="295"/>
      <c r="GY46" s="295"/>
      <c r="GZ46" s="295"/>
      <c r="HA46" s="295"/>
      <c r="HB46" s="295"/>
      <c r="HC46" s="295"/>
      <c r="HD46" s="295"/>
      <c r="HE46" s="295"/>
      <c r="HF46" s="295"/>
      <c r="HG46" s="295"/>
      <c r="HH46" s="295"/>
      <c r="HI46" s="295"/>
      <c r="HJ46" s="295"/>
      <c r="HK46" s="295"/>
      <c r="HL46" s="295"/>
      <c r="HM46" s="295"/>
      <c r="HN46" s="295"/>
      <c r="HO46" s="295"/>
      <c r="HP46" s="295"/>
      <c r="HQ46" s="295"/>
      <c r="HR46" s="295"/>
      <c r="HS46" s="295"/>
      <c r="HT46" s="295"/>
      <c r="HU46" s="295"/>
      <c r="HV46" s="295"/>
      <c r="HW46" s="295"/>
    </row>
    <row r="47" spans="1:232" ht="14.1" customHeight="1">
      <c r="A47" s="1324" t="s">
        <v>1203</v>
      </c>
      <c r="B47" s="1325"/>
      <c r="C47" s="1325"/>
      <c r="D47" s="1325"/>
      <c r="E47" s="1325"/>
      <c r="F47" s="1325"/>
      <c r="G47" s="1325"/>
      <c r="H47" s="326"/>
      <c r="I47" s="326"/>
      <c r="J47" s="291"/>
      <c r="K47" s="952"/>
      <c r="L47" s="953"/>
      <c r="M47" s="953"/>
      <c r="N47" s="961"/>
      <c r="O47" s="961"/>
      <c r="P47" s="953"/>
      <c r="Q47" s="953"/>
      <c r="R47" s="953"/>
      <c r="S47" s="953"/>
      <c r="T47" s="953"/>
      <c r="U47" s="294"/>
      <c r="V47" s="294"/>
      <c r="W47" s="294"/>
      <c r="X47" s="295"/>
      <c r="Y47" s="295"/>
      <c r="Z47" s="295"/>
      <c r="AA47" s="295"/>
      <c r="AB47" s="295"/>
      <c r="AC47" s="295"/>
      <c r="AD47" s="295"/>
      <c r="AE47" s="295"/>
      <c r="AF47" s="295"/>
      <c r="AG47" s="295"/>
      <c r="AH47" s="295"/>
      <c r="AI47" s="295"/>
      <c r="AJ47" s="295"/>
      <c r="AK47" s="295"/>
      <c r="AL47" s="295"/>
      <c r="AM47" s="295"/>
      <c r="AN47" s="295"/>
      <c r="AO47" s="295"/>
      <c r="AP47" s="295"/>
      <c r="AQ47" s="295"/>
      <c r="AR47" s="295"/>
      <c r="AS47" s="295"/>
      <c r="AT47" s="295"/>
      <c r="AU47" s="295"/>
      <c r="AV47" s="295"/>
      <c r="AW47" s="295"/>
      <c r="AX47" s="295"/>
      <c r="AY47" s="295"/>
      <c r="AZ47" s="295"/>
      <c r="BA47" s="295"/>
      <c r="BB47" s="295"/>
      <c r="BC47" s="295"/>
      <c r="BD47" s="295"/>
      <c r="BE47" s="295"/>
      <c r="BF47" s="295"/>
      <c r="BG47" s="295"/>
      <c r="BH47" s="295"/>
      <c r="BI47" s="295"/>
      <c r="BJ47" s="295"/>
      <c r="BK47" s="295"/>
      <c r="BL47" s="295"/>
      <c r="BM47" s="295"/>
      <c r="BN47" s="295"/>
      <c r="BO47" s="295"/>
      <c r="BP47" s="295"/>
      <c r="BQ47" s="295"/>
      <c r="BR47" s="295"/>
      <c r="BS47" s="295"/>
      <c r="BT47" s="295"/>
      <c r="BU47" s="295"/>
      <c r="BV47" s="295"/>
      <c r="BW47" s="295"/>
      <c r="BX47" s="295"/>
      <c r="BY47" s="295"/>
      <c r="BZ47" s="295"/>
      <c r="CA47" s="295"/>
      <c r="CB47" s="295"/>
      <c r="CC47" s="295"/>
      <c r="CD47" s="295"/>
      <c r="CE47" s="295"/>
      <c r="CF47" s="295"/>
      <c r="CG47" s="295"/>
      <c r="CH47" s="295"/>
      <c r="CI47" s="295"/>
      <c r="CJ47" s="295"/>
      <c r="CK47" s="295"/>
      <c r="CL47" s="295"/>
      <c r="CM47" s="295"/>
      <c r="CN47" s="295"/>
      <c r="CO47" s="295"/>
      <c r="CP47" s="295"/>
      <c r="CQ47" s="295"/>
      <c r="CR47" s="295"/>
      <c r="CS47" s="295"/>
      <c r="CT47" s="295"/>
      <c r="CU47" s="295"/>
      <c r="CV47" s="295"/>
      <c r="CW47" s="295"/>
      <c r="CX47" s="295"/>
      <c r="CY47" s="295"/>
      <c r="CZ47" s="295"/>
      <c r="DA47" s="295"/>
      <c r="DB47" s="295"/>
      <c r="DC47" s="295"/>
      <c r="DD47" s="295"/>
      <c r="DE47" s="295"/>
      <c r="DF47" s="295"/>
      <c r="DG47" s="295"/>
      <c r="DH47" s="295"/>
      <c r="DI47" s="295"/>
      <c r="DJ47" s="295"/>
      <c r="DK47" s="295"/>
      <c r="DL47" s="295"/>
      <c r="DM47" s="295"/>
      <c r="DN47" s="295"/>
      <c r="DO47" s="295"/>
      <c r="DP47" s="295"/>
      <c r="DQ47" s="295"/>
      <c r="DR47" s="295"/>
      <c r="DS47" s="295"/>
      <c r="DT47" s="295"/>
      <c r="DU47" s="295"/>
      <c r="DV47" s="295"/>
      <c r="DW47" s="295"/>
      <c r="DX47" s="295"/>
      <c r="DY47" s="295"/>
      <c r="DZ47" s="295"/>
      <c r="EA47" s="295"/>
      <c r="EB47" s="295"/>
      <c r="EC47" s="295"/>
      <c r="ED47" s="295"/>
      <c r="EE47" s="295"/>
      <c r="EF47" s="295"/>
      <c r="EG47" s="295"/>
      <c r="EH47" s="295"/>
      <c r="EI47" s="295"/>
      <c r="EJ47" s="295"/>
      <c r="EK47" s="295"/>
      <c r="EL47" s="295"/>
      <c r="EM47" s="295"/>
      <c r="EN47" s="295"/>
      <c r="EO47" s="295"/>
      <c r="EP47" s="295"/>
      <c r="EQ47" s="295"/>
      <c r="ER47" s="295"/>
      <c r="ES47" s="295"/>
      <c r="ET47" s="295"/>
      <c r="EU47" s="295"/>
      <c r="EV47" s="295"/>
      <c r="EW47" s="295"/>
      <c r="EX47" s="295"/>
      <c r="EY47" s="295"/>
      <c r="EZ47" s="295"/>
      <c r="FA47" s="295"/>
      <c r="FB47" s="295"/>
      <c r="FC47" s="295"/>
      <c r="FD47" s="295"/>
      <c r="FE47" s="295"/>
      <c r="FF47" s="295"/>
      <c r="FG47" s="295"/>
      <c r="FH47" s="295"/>
      <c r="FI47" s="295"/>
      <c r="FJ47" s="295"/>
      <c r="FK47" s="295"/>
      <c r="FL47" s="295"/>
      <c r="FM47" s="295"/>
      <c r="FN47" s="295"/>
      <c r="FO47" s="295"/>
      <c r="FP47" s="295"/>
      <c r="FQ47" s="295"/>
      <c r="FR47" s="295"/>
      <c r="FS47" s="295"/>
      <c r="FT47" s="295"/>
      <c r="FU47" s="295"/>
      <c r="FV47" s="295"/>
      <c r="FW47" s="295"/>
      <c r="FX47" s="295"/>
      <c r="FY47" s="295"/>
      <c r="FZ47" s="295"/>
      <c r="GA47" s="295"/>
      <c r="GB47" s="295"/>
      <c r="GC47" s="295"/>
      <c r="GD47" s="295"/>
      <c r="GE47" s="295"/>
      <c r="GF47" s="295"/>
      <c r="GG47" s="295"/>
      <c r="GH47" s="295"/>
      <c r="GI47" s="295"/>
      <c r="GJ47" s="295"/>
      <c r="GK47" s="295"/>
      <c r="GL47" s="295"/>
      <c r="GM47" s="295"/>
      <c r="GN47" s="295"/>
      <c r="GO47" s="295"/>
      <c r="GP47" s="295"/>
      <c r="GQ47" s="295"/>
      <c r="GR47" s="295"/>
      <c r="GS47" s="295"/>
      <c r="GT47" s="295"/>
      <c r="GU47" s="295"/>
      <c r="GV47" s="295"/>
      <c r="GW47" s="295"/>
      <c r="GX47" s="295"/>
      <c r="GY47" s="295"/>
      <c r="GZ47" s="295"/>
      <c r="HA47" s="295"/>
      <c r="HB47" s="295"/>
      <c r="HC47" s="295"/>
      <c r="HD47" s="295"/>
      <c r="HE47" s="295"/>
      <c r="HF47" s="295"/>
      <c r="HG47" s="295"/>
      <c r="HH47" s="295"/>
      <c r="HI47" s="295"/>
      <c r="HJ47" s="295"/>
      <c r="HK47" s="295"/>
      <c r="HL47" s="295"/>
      <c r="HM47" s="295"/>
      <c r="HN47" s="295"/>
      <c r="HO47" s="295"/>
      <c r="HP47" s="295"/>
      <c r="HQ47" s="295"/>
      <c r="HR47" s="295"/>
      <c r="HS47" s="295"/>
      <c r="HT47" s="295"/>
      <c r="HU47" s="295"/>
      <c r="HV47" s="295"/>
      <c r="HW47" s="295"/>
    </row>
    <row r="48" spans="1:232" ht="14.25" customHeight="1">
      <c r="A48" s="1326" t="s">
        <v>1063</v>
      </c>
      <c r="B48" s="1327"/>
      <c r="C48" s="1327"/>
      <c r="D48" s="1327"/>
      <c r="E48" s="1327"/>
      <c r="F48" s="1327"/>
      <c r="G48" s="1327"/>
      <c r="H48" s="1327"/>
      <c r="I48" s="1327"/>
      <c r="J48" s="291"/>
      <c r="K48" s="952"/>
      <c r="L48" s="953"/>
      <c r="M48" s="953"/>
      <c r="N48" s="961"/>
      <c r="O48" s="961"/>
      <c r="P48" s="953"/>
      <c r="Q48" s="953"/>
      <c r="R48" s="953"/>
      <c r="S48" s="953"/>
      <c r="T48" s="953"/>
      <c r="U48" s="294"/>
      <c r="V48" s="294"/>
      <c r="W48" s="294"/>
      <c r="X48" s="295"/>
      <c r="Y48" s="295"/>
      <c r="Z48" s="295"/>
      <c r="AA48" s="295"/>
      <c r="AB48" s="295"/>
      <c r="AC48" s="295"/>
      <c r="AD48" s="295"/>
      <c r="AE48" s="295"/>
      <c r="AF48" s="295"/>
      <c r="AG48" s="295"/>
      <c r="AH48" s="295"/>
      <c r="AI48" s="295"/>
      <c r="AJ48" s="295"/>
      <c r="AK48" s="295"/>
      <c r="AL48" s="295"/>
      <c r="AM48" s="295"/>
      <c r="AN48" s="295"/>
      <c r="AO48" s="295"/>
      <c r="AP48" s="295"/>
      <c r="AQ48" s="295"/>
      <c r="AR48" s="295"/>
      <c r="AS48" s="295"/>
      <c r="AT48" s="295"/>
      <c r="AU48" s="295"/>
      <c r="AV48" s="295"/>
      <c r="AW48" s="295"/>
      <c r="AX48" s="295"/>
      <c r="AY48" s="295"/>
      <c r="AZ48" s="295"/>
      <c r="BA48" s="295"/>
      <c r="BB48" s="295"/>
      <c r="BC48" s="295"/>
      <c r="BD48" s="295"/>
      <c r="BE48" s="295"/>
      <c r="BF48" s="295"/>
      <c r="BG48" s="295"/>
      <c r="BH48" s="295"/>
      <c r="BI48" s="295"/>
      <c r="BJ48" s="295"/>
      <c r="BK48" s="295"/>
      <c r="BL48" s="295"/>
      <c r="BM48" s="295"/>
      <c r="BN48" s="295"/>
      <c r="BO48" s="295"/>
      <c r="BP48" s="295"/>
      <c r="BQ48" s="295"/>
      <c r="BR48" s="295"/>
      <c r="BS48" s="295"/>
      <c r="BT48" s="295"/>
      <c r="BU48" s="295"/>
      <c r="BV48" s="295"/>
      <c r="BW48" s="295"/>
      <c r="BX48" s="295"/>
      <c r="BY48" s="295"/>
      <c r="BZ48" s="295"/>
      <c r="CA48" s="295"/>
      <c r="CB48" s="295"/>
      <c r="CC48" s="295"/>
      <c r="CD48" s="295"/>
      <c r="CE48" s="295"/>
      <c r="CF48" s="295"/>
      <c r="CG48" s="295"/>
      <c r="CH48" s="295"/>
      <c r="CI48" s="295"/>
      <c r="CJ48" s="295"/>
      <c r="CK48" s="295"/>
      <c r="CL48" s="295"/>
      <c r="CM48" s="295"/>
      <c r="CN48" s="295"/>
      <c r="CO48" s="295"/>
      <c r="CP48" s="295"/>
      <c r="CQ48" s="295"/>
      <c r="CR48" s="295"/>
      <c r="CS48" s="295"/>
      <c r="CT48" s="295"/>
      <c r="CU48" s="295"/>
      <c r="CV48" s="295"/>
      <c r="CW48" s="295"/>
      <c r="CX48" s="295"/>
      <c r="CY48" s="295"/>
      <c r="CZ48" s="295"/>
      <c r="DA48" s="295"/>
      <c r="DB48" s="295"/>
      <c r="DC48" s="295"/>
      <c r="DD48" s="295"/>
      <c r="DE48" s="295"/>
      <c r="DF48" s="295"/>
      <c r="DG48" s="295"/>
      <c r="DH48" s="295"/>
      <c r="DI48" s="295"/>
      <c r="DJ48" s="295"/>
      <c r="DK48" s="295"/>
      <c r="DL48" s="295"/>
      <c r="DM48" s="295"/>
      <c r="DN48" s="295"/>
      <c r="DO48" s="295"/>
      <c r="DP48" s="295"/>
      <c r="DQ48" s="295"/>
      <c r="DR48" s="295"/>
      <c r="DS48" s="295"/>
      <c r="DT48" s="295"/>
      <c r="DU48" s="295"/>
      <c r="DV48" s="295"/>
      <c r="DW48" s="295"/>
      <c r="DX48" s="295"/>
      <c r="DY48" s="295"/>
      <c r="DZ48" s="295"/>
      <c r="EA48" s="295"/>
      <c r="EB48" s="295"/>
      <c r="EC48" s="295"/>
      <c r="ED48" s="295"/>
      <c r="EE48" s="295"/>
      <c r="EF48" s="295"/>
      <c r="EG48" s="295"/>
      <c r="EH48" s="295"/>
      <c r="EI48" s="295"/>
      <c r="EJ48" s="295"/>
      <c r="EK48" s="295"/>
      <c r="EL48" s="295"/>
      <c r="EM48" s="295"/>
      <c r="EN48" s="295"/>
      <c r="EO48" s="295"/>
      <c r="EP48" s="295"/>
      <c r="EQ48" s="295"/>
      <c r="ER48" s="295"/>
      <c r="ES48" s="295"/>
      <c r="ET48" s="295"/>
      <c r="EU48" s="295"/>
      <c r="EV48" s="295"/>
      <c r="EW48" s="295"/>
      <c r="EX48" s="295"/>
      <c r="EY48" s="295"/>
      <c r="EZ48" s="295"/>
      <c r="FA48" s="295"/>
      <c r="FB48" s="295"/>
      <c r="FC48" s="295"/>
      <c r="FD48" s="295"/>
      <c r="FE48" s="295"/>
      <c r="FF48" s="295"/>
      <c r="FG48" s="295"/>
      <c r="FH48" s="295"/>
      <c r="FI48" s="295"/>
      <c r="FJ48" s="295"/>
      <c r="FK48" s="295"/>
      <c r="FL48" s="295"/>
      <c r="FM48" s="295"/>
      <c r="FN48" s="295"/>
      <c r="FO48" s="295"/>
      <c r="FP48" s="295"/>
      <c r="FQ48" s="295"/>
      <c r="FR48" s="295"/>
      <c r="FS48" s="295"/>
      <c r="FT48" s="295"/>
      <c r="FU48" s="295"/>
      <c r="FV48" s="295"/>
      <c r="FW48" s="295"/>
      <c r="FX48" s="295"/>
      <c r="FY48" s="295"/>
      <c r="FZ48" s="295"/>
      <c r="GA48" s="295"/>
      <c r="GB48" s="295"/>
      <c r="GC48" s="295"/>
      <c r="GD48" s="295"/>
      <c r="GE48" s="295"/>
      <c r="GF48" s="295"/>
      <c r="GG48" s="295"/>
      <c r="GH48" s="295"/>
      <c r="GI48" s="295"/>
      <c r="GJ48" s="295"/>
      <c r="GK48" s="295"/>
      <c r="GL48" s="295"/>
      <c r="GM48" s="295"/>
      <c r="GN48" s="295"/>
      <c r="GO48" s="295"/>
      <c r="GP48" s="295"/>
      <c r="GQ48" s="295"/>
      <c r="GR48" s="295"/>
      <c r="GS48" s="295"/>
      <c r="GT48" s="295"/>
      <c r="GU48" s="295"/>
      <c r="GV48" s="295"/>
      <c r="GW48" s="295"/>
      <c r="GX48" s="295"/>
      <c r="GY48" s="295"/>
      <c r="GZ48" s="295"/>
      <c r="HA48" s="295"/>
      <c r="HB48" s="295"/>
      <c r="HC48" s="295"/>
      <c r="HD48" s="295"/>
      <c r="HE48" s="295"/>
      <c r="HF48" s="295"/>
      <c r="HG48" s="295"/>
      <c r="HH48" s="295"/>
      <c r="HI48" s="295"/>
      <c r="HJ48" s="295"/>
      <c r="HK48" s="295"/>
      <c r="HL48" s="295"/>
      <c r="HM48" s="295"/>
      <c r="HN48" s="295"/>
      <c r="HO48" s="295"/>
      <c r="HP48" s="295"/>
      <c r="HQ48" s="295"/>
      <c r="HR48" s="295"/>
      <c r="HS48" s="295"/>
      <c r="HT48" s="295"/>
      <c r="HU48" s="295"/>
      <c r="HV48" s="295"/>
      <c r="HW48" s="295"/>
    </row>
    <row r="49" spans="1:231" ht="12" customHeight="1">
      <c r="A49" s="281"/>
      <c r="B49" s="330"/>
      <c r="C49" s="330"/>
      <c r="D49" s="330"/>
      <c r="E49" s="330"/>
      <c r="F49" s="330"/>
      <c r="G49" s="330"/>
      <c r="H49" s="293"/>
      <c r="I49" s="293"/>
      <c r="J49" s="291"/>
      <c r="K49" s="952"/>
      <c r="L49" s="953"/>
      <c r="M49" s="953"/>
      <c r="N49" s="961"/>
      <c r="O49" s="961"/>
      <c r="P49" s="953"/>
      <c r="Q49" s="953"/>
      <c r="R49" s="953"/>
      <c r="S49" s="953"/>
      <c r="T49" s="953"/>
      <c r="U49" s="294"/>
      <c r="V49" s="294"/>
      <c r="W49" s="294"/>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295"/>
      <c r="AZ49" s="295"/>
      <c r="BA49" s="295"/>
      <c r="BB49" s="295"/>
      <c r="BC49" s="295"/>
      <c r="BD49" s="295"/>
      <c r="BE49" s="295"/>
      <c r="BF49" s="295"/>
      <c r="BG49" s="295"/>
      <c r="BH49" s="295"/>
      <c r="BI49" s="295"/>
      <c r="BJ49" s="295"/>
      <c r="BK49" s="295"/>
      <c r="BL49" s="295"/>
      <c r="BM49" s="295"/>
      <c r="BN49" s="295"/>
      <c r="BO49" s="295"/>
      <c r="BP49" s="295"/>
      <c r="BQ49" s="295"/>
      <c r="BR49" s="295"/>
      <c r="BS49" s="295"/>
      <c r="BT49" s="295"/>
      <c r="BU49" s="295"/>
      <c r="BV49" s="295"/>
      <c r="BW49" s="295"/>
      <c r="BX49" s="295"/>
      <c r="BY49" s="295"/>
      <c r="BZ49" s="295"/>
      <c r="CA49" s="295"/>
      <c r="CB49" s="295"/>
      <c r="CC49" s="295"/>
      <c r="CD49" s="295"/>
      <c r="CE49" s="295"/>
      <c r="CF49" s="295"/>
      <c r="CG49" s="295"/>
      <c r="CH49" s="295"/>
      <c r="CI49" s="295"/>
      <c r="CJ49" s="295"/>
      <c r="CK49" s="295"/>
      <c r="CL49" s="295"/>
      <c r="CM49" s="295"/>
      <c r="CN49" s="295"/>
      <c r="CO49" s="295"/>
      <c r="CP49" s="295"/>
      <c r="CQ49" s="295"/>
      <c r="CR49" s="295"/>
      <c r="CS49" s="295"/>
      <c r="CT49" s="295"/>
      <c r="CU49" s="295"/>
      <c r="CV49" s="295"/>
      <c r="CW49" s="295"/>
      <c r="CX49" s="295"/>
      <c r="CY49" s="295"/>
      <c r="CZ49" s="295"/>
      <c r="DA49" s="295"/>
      <c r="DB49" s="295"/>
      <c r="DC49" s="295"/>
      <c r="DD49" s="295"/>
      <c r="DE49" s="295"/>
      <c r="DF49" s="295"/>
      <c r="DG49" s="295"/>
      <c r="DH49" s="295"/>
      <c r="DI49" s="295"/>
      <c r="DJ49" s="295"/>
      <c r="DK49" s="295"/>
      <c r="DL49" s="295"/>
      <c r="DM49" s="295"/>
      <c r="DN49" s="295"/>
      <c r="DO49" s="295"/>
      <c r="DP49" s="295"/>
      <c r="DQ49" s="295"/>
      <c r="DR49" s="295"/>
      <c r="DS49" s="295"/>
      <c r="DT49" s="295"/>
      <c r="DU49" s="295"/>
      <c r="DV49" s="295"/>
      <c r="DW49" s="295"/>
      <c r="DX49" s="295"/>
      <c r="DY49" s="295"/>
      <c r="DZ49" s="295"/>
      <c r="EA49" s="295"/>
      <c r="EB49" s="295"/>
      <c r="EC49" s="295"/>
      <c r="ED49" s="295"/>
      <c r="EE49" s="295"/>
      <c r="EF49" s="295"/>
      <c r="EG49" s="295"/>
      <c r="EH49" s="295"/>
      <c r="EI49" s="295"/>
      <c r="EJ49" s="295"/>
      <c r="EK49" s="295"/>
      <c r="EL49" s="295"/>
      <c r="EM49" s="295"/>
      <c r="EN49" s="295"/>
      <c r="EO49" s="295"/>
      <c r="EP49" s="295"/>
      <c r="EQ49" s="295"/>
      <c r="ER49" s="295"/>
      <c r="ES49" s="295"/>
      <c r="ET49" s="295"/>
      <c r="EU49" s="295"/>
      <c r="EV49" s="295"/>
      <c r="EW49" s="295"/>
      <c r="EX49" s="295"/>
      <c r="EY49" s="295"/>
      <c r="EZ49" s="295"/>
      <c r="FA49" s="295"/>
      <c r="FB49" s="295"/>
      <c r="FC49" s="295"/>
      <c r="FD49" s="295"/>
      <c r="FE49" s="295"/>
      <c r="FF49" s="295"/>
      <c r="FG49" s="295"/>
      <c r="FH49" s="295"/>
      <c r="FI49" s="295"/>
      <c r="FJ49" s="295"/>
      <c r="FK49" s="295"/>
      <c r="FL49" s="295"/>
      <c r="FM49" s="295"/>
      <c r="FN49" s="295"/>
      <c r="FO49" s="295"/>
      <c r="FP49" s="295"/>
      <c r="FQ49" s="295"/>
      <c r="FR49" s="295"/>
      <c r="FS49" s="295"/>
      <c r="FT49" s="295"/>
      <c r="FU49" s="295"/>
      <c r="FV49" s="295"/>
      <c r="FW49" s="295"/>
      <c r="FX49" s="295"/>
      <c r="FY49" s="295"/>
      <c r="FZ49" s="295"/>
      <c r="GA49" s="295"/>
      <c r="GB49" s="295"/>
      <c r="GC49" s="295"/>
      <c r="GD49" s="295"/>
      <c r="GE49" s="295"/>
      <c r="GF49" s="295"/>
      <c r="GG49" s="295"/>
      <c r="GH49" s="295"/>
      <c r="GI49" s="295"/>
      <c r="GJ49" s="295"/>
      <c r="GK49" s="295"/>
      <c r="GL49" s="295"/>
      <c r="GM49" s="295"/>
      <c r="GN49" s="295"/>
      <c r="GO49" s="295"/>
      <c r="GP49" s="295"/>
      <c r="GQ49" s="295"/>
      <c r="GR49" s="295"/>
      <c r="GS49" s="295"/>
      <c r="GT49" s="295"/>
      <c r="GU49" s="295"/>
      <c r="GV49" s="295"/>
      <c r="GW49" s="295"/>
      <c r="GX49" s="295"/>
      <c r="GY49" s="295"/>
      <c r="GZ49" s="295"/>
      <c r="HA49" s="295"/>
      <c r="HB49" s="295"/>
      <c r="HC49" s="295"/>
      <c r="HD49" s="295"/>
      <c r="HE49" s="295"/>
      <c r="HF49" s="295"/>
      <c r="HG49" s="295"/>
      <c r="HH49" s="295"/>
      <c r="HI49" s="295"/>
      <c r="HJ49" s="295"/>
      <c r="HK49" s="295"/>
      <c r="HL49" s="295"/>
      <c r="HM49" s="295"/>
      <c r="HN49" s="295"/>
      <c r="HO49" s="295"/>
      <c r="HP49" s="295"/>
      <c r="HQ49" s="295"/>
      <c r="HR49" s="295"/>
      <c r="HS49" s="295"/>
      <c r="HT49" s="295"/>
      <c r="HU49" s="295"/>
      <c r="HV49" s="295"/>
      <c r="HW49" s="295"/>
    </row>
    <row r="50" spans="1:231" ht="12" customHeight="1">
      <c r="A50" s="330"/>
      <c r="B50" s="330"/>
      <c r="C50" s="330"/>
      <c r="D50" s="330"/>
      <c r="E50" s="330"/>
      <c r="F50" s="330"/>
      <c r="G50" s="330"/>
      <c r="H50" s="293"/>
      <c r="I50" s="293"/>
      <c r="J50" s="291"/>
      <c r="K50" s="952"/>
      <c r="P50" s="953"/>
      <c r="Q50" s="953"/>
      <c r="R50" s="953"/>
      <c r="S50" s="953"/>
      <c r="T50" s="953"/>
      <c r="U50" s="294"/>
      <c r="V50" s="294"/>
      <c r="W50" s="294"/>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5"/>
      <c r="BR50" s="295"/>
      <c r="BS50" s="295"/>
      <c r="BT50" s="295"/>
      <c r="BU50" s="295"/>
      <c r="BV50" s="295"/>
      <c r="BW50" s="295"/>
      <c r="BX50" s="295"/>
      <c r="BY50" s="295"/>
      <c r="BZ50" s="295"/>
      <c r="CA50" s="295"/>
      <c r="CB50" s="295"/>
      <c r="CC50" s="295"/>
      <c r="CD50" s="295"/>
      <c r="CE50" s="295"/>
      <c r="CF50" s="295"/>
      <c r="CG50" s="295"/>
      <c r="CH50" s="295"/>
      <c r="CI50" s="295"/>
      <c r="CJ50" s="295"/>
      <c r="CK50" s="295"/>
      <c r="CL50" s="295"/>
      <c r="CM50" s="295"/>
      <c r="CN50" s="295"/>
      <c r="CO50" s="295"/>
      <c r="CP50" s="295"/>
      <c r="CQ50" s="295"/>
      <c r="CR50" s="295"/>
      <c r="CS50" s="295"/>
      <c r="CT50" s="295"/>
      <c r="CU50" s="295"/>
      <c r="CV50" s="295"/>
      <c r="CW50" s="295"/>
      <c r="CX50" s="295"/>
      <c r="CY50" s="295"/>
      <c r="CZ50" s="295"/>
      <c r="DA50" s="295"/>
      <c r="DB50" s="295"/>
      <c r="DC50" s="295"/>
      <c r="DD50" s="295"/>
      <c r="DE50" s="295"/>
      <c r="DF50" s="295"/>
      <c r="DG50" s="295"/>
      <c r="DH50" s="295"/>
      <c r="DI50" s="295"/>
      <c r="DJ50" s="295"/>
      <c r="DK50" s="295"/>
      <c r="DL50" s="295"/>
      <c r="DM50" s="295"/>
      <c r="DN50" s="295"/>
      <c r="DO50" s="295"/>
      <c r="DP50" s="295"/>
      <c r="DQ50" s="295"/>
      <c r="DR50" s="295"/>
      <c r="DS50" s="295"/>
      <c r="DT50" s="295"/>
      <c r="DU50" s="295"/>
      <c r="DV50" s="295"/>
      <c r="DW50" s="295"/>
      <c r="DX50" s="295"/>
      <c r="DY50" s="295"/>
      <c r="DZ50" s="295"/>
      <c r="EA50" s="295"/>
      <c r="EB50" s="295"/>
      <c r="EC50" s="295"/>
      <c r="ED50" s="295"/>
      <c r="EE50" s="295"/>
      <c r="EF50" s="295"/>
      <c r="EG50" s="295"/>
      <c r="EH50" s="295"/>
      <c r="EI50" s="295"/>
      <c r="EJ50" s="295"/>
      <c r="EK50" s="295"/>
      <c r="EL50" s="295"/>
      <c r="EM50" s="295"/>
      <c r="EN50" s="295"/>
      <c r="EO50" s="295"/>
      <c r="EP50" s="295"/>
      <c r="EQ50" s="295"/>
      <c r="ER50" s="295"/>
      <c r="ES50" s="295"/>
      <c r="ET50" s="295"/>
      <c r="EU50" s="295"/>
      <c r="EV50" s="295"/>
      <c r="EW50" s="295"/>
      <c r="EX50" s="295"/>
      <c r="EY50" s="295"/>
      <c r="EZ50" s="295"/>
      <c r="FA50" s="295"/>
      <c r="FB50" s="295"/>
      <c r="FC50" s="295"/>
      <c r="FD50" s="295"/>
      <c r="FE50" s="295"/>
      <c r="FF50" s="295"/>
      <c r="FG50" s="295"/>
      <c r="FH50" s="295"/>
      <c r="FI50" s="295"/>
      <c r="FJ50" s="295"/>
      <c r="FK50" s="295"/>
      <c r="FL50" s="295"/>
      <c r="FM50" s="295"/>
      <c r="FN50" s="295"/>
      <c r="FO50" s="295"/>
      <c r="FP50" s="295"/>
      <c r="FQ50" s="295"/>
      <c r="FR50" s="295"/>
      <c r="FS50" s="295"/>
      <c r="FT50" s="295"/>
      <c r="FU50" s="295"/>
      <c r="FV50" s="295"/>
      <c r="FW50" s="295"/>
      <c r="FX50" s="295"/>
      <c r="FY50" s="295"/>
      <c r="FZ50" s="295"/>
      <c r="GA50" s="295"/>
      <c r="GB50" s="295"/>
      <c r="GC50" s="295"/>
      <c r="GD50" s="295"/>
      <c r="GE50" s="295"/>
      <c r="GF50" s="295"/>
      <c r="GG50" s="295"/>
      <c r="GH50" s="295"/>
      <c r="GI50" s="295"/>
      <c r="GJ50" s="295"/>
      <c r="GK50" s="295"/>
      <c r="GL50" s="295"/>
      <c r="GM50" s="295"/>
      <c r="GN50" s="295"/>
      <c r="GO50" s="295"/>
      <c r="GP50" s="295"/>
      <c r="GQ50" s="295"/>
      <c r="GR50" s="295"/>
      <c r="GS50" s="295"/>
      <c r="GT50" s="295"/>
      <c r="GU50" s="295"/>
      <c r="GV50" s="295"/>
      <c r="GW50" s="295"/>
      <c r="GX50" s="295"/>
      <c r="GY50" s="295"/>
      <c r="GZ50" s="295"/>
      <c r="HA50" s="295"/>
      <c r="HB50" s="295"/>
      <c r="HC50" s="295"/>
      <c r="HD50" s="295"/>
      <c r="HE50" s="295"/>
      <c r="HF50" s="295"/>
      <c r="HG50" s="295"/>
      <c r="HH50" s="295"/>
      <c r="HI50" s="295"/>
      <c r="HJ50" s="295"/>
      <c r="HK50" s="295"/>
      <c r="HL50" s="295"/>
      <c r="HM50" s="295"/>
      <c r="HN50" s="295"/>
      <c r="HO50" s="295"/>
      <c r="HP50" s="295"/>
      <c r="HQ50" s="295"/>
      <c r="HR50" s="295"/>
      <c r="HS50" s="295"/>
      <c r="HT50" s="295"/>
      <c r="HU50" s="295"/>
      <c r="HV50" s="295"/>
      <c r="HW50" s="295"/>
    </row>
    <row r="51" spans="1:231" ht="12" customHeight="1">
      <c r="B51" s="314"/>
      <c r="C51" s="314"/>
      <c r="E51" s="332"/>
      <c r="F51" s="330"/>
      <c r="G51" s="330"/>
      <c r="H51" s="293"/>
      <c r="I51" s="293"/>
      <c r="J51" s="291"/>
      <c r="K51" s="952"/>
      <c r="P51" s="953"/>
      <c r="Q51" s="953"/>
      <c r="R51" s="953"/>
      <c r="S51" s="953"/>
      <c r="T51" s="953"/>
      <c r="U51" s="294"/>
      <c r="V51" s="294"/>
      <c r="W51" s="294"/>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5"/>
      <c r="BR51" s="295"/>
      <c r="BS51" s="295"/>
      <c r="BT51" s="295"/>
      <c r="BU51" s="295"/>
      <c r="BV51" s="295"/>
      <c r="BW51" s="295"/>
      <c r="BX51" s="295"/>
      <c r="BY51" s="295"/>
      <c r="BZ51" s="295"/>
      <c r="CA51" s="295"/>
      <c r="CB51" s="295"/>
      <c r="CC51" s="295"/>
      <c r="CD51" s="295"/>
      <c r="CE51" s="295"/>
      <c r="CF51" s="295"/>
      <c r="CG51" s="295"/>
      <c r="CH51" s="295"/>
      <c r="CI51" s="295"/>
      <c r="CJ51" s="295"/>
      <c r="CK51" s="295"/>
      <c r="CL51" s="295"/>
      <c r="CM51" s="295"/>
      <c r="CN51" s="295"/>
      <c r="CO51" s="295"/>
      <c r="CP51" s="295"/>
      <c r="CQ51" s="295"/>
      <c r="CR51" s="295"/>
      <c r="CS51" s="295"/>
      <c r="CT51" s="295"/>
      <c r="CU51" s="295"/>
      <c r="CV51" s="295"/>
      <c r="CW51" s="295"/>
      <c r="CX51" s="295"/>
      <c r="CY51" s="295"/>
      <c r="CZ51" s="295"/>
      <c r="DA51" s="295"/>
      <c r="DB51" s="295"/>
      <c r="DC51" s="295"/>
      <c r="DD51" s="295"/>
      <c r="DE51" s="295"/>
      <c r="DF51" s="295"/>
      <c r="DG51" s="295"/>
      <c r="DH51" s="295"/>
      <c r="DI51" s="295"/>
      <c r="DJ51" s="295"/>
      <c r="DK51" s="295"/>
      <c r="DL51" s="295"/>
      <c r="DM51" s="295"/>
      <c r="DN51" s="295"/>
      <c r="DO51" s="295"/>
      <c r="DP51" s="295"/>
      <c r="DQ51" s="295"/>
      <c r="DR51" s="295"/>
      <c r="DS51" s="295"/>
      <c r="DT51" s="295"/>
      <c r="DU51" s="295"/>
      <c r="DV51" s="295"/>
      <c r="DW51" s="295"/>
      <c r="DX51" s="295"/>
      <c r="DY51" s="295"/>
      <c r="DZ51" s="295"/>
      <c r="EA51" s="295"/>
      <c r="EB51" s="295"/>
      <c r="EC51" s="295"/>
      <c r="ED51" s="295"/>
      <c r="EE51" s="295"/>
      <c r="EF51" s="295"/>
      <c r="EG51" s="295"/>
      <c r="EH51" s="295"/>
      <c r="EI51" s="295"/>
      <c r="EJ51" s="295"/>
      <c r="EK51" s="295"/>
      <c r="EL51" s="295"/>
      <c r="EM51" s="295"/>
      <c r="EN51" s="295"/>
      <c r="EO51" s="295"/>
      <c r="EP51" s="295"/>
      <c r="EQ51" s="295"/>
      <c r="ER51" s="295"/>
      <c r="ES51" s="295"/>
      <c r="ET51" s="295"/>
      <c r="EU51" s="295"/>
      <c r="EV51" s="295"/>
      <c r="EW51" s="295"/>
      <c r="EX51" s="295"/>
      <c r="EY51" s="295"/>
      <c r="EZ51" s="295"/>
      <c r="FA51" s="295"/>
      <c r="FB51" s="295"/>
      <c r="FC51" s="295"/>
      <c r="FD51" s="295"/>
      <c r="FE51" s="295"/>
      <c r="FF51" s="295"/>
      <c r="FG51" s="295"/>
      <c r="FH51" s="295"/>
      <c r="FI51" s="295"/>
      <c r="FJ51" s="295"/>
      <c r="FK51" s="295"/>
      <c r="FL51" s="295"/>
      <c r="FM51" s="295"/>
      <c r="FN51" s="295"/>
      <c r="FO51" s="295"/>
      <c r="FP51" s="295"/>
      <c r="FQ51" s="295"/>
      <c r="FR51" s="295"/>
      <c r="FS51" s="295"/>
      <c r="FT51" s="295"/>
      <c r="FU51" s="295"/>
      <c r="FV51" s="295"/>
      <c r="FW51" s="295"/>
      <c r="FX51" s="295"/>
      <c r="FY51" s="295"/>
      <c r="FZ51" s="295"/>
      <c r="GA51" s="295"/>
      <c r="GB51" s="295"/>
      <c r="GC51" s="295"/>
      <c r="GD51" s="295"/>
      <c r="GE51" s="295"/>
      <c r="GF51" s="295"/>
      <c r="GG51" s="295"/>
      <c r="GH51" s="295"/>
      <c r="GI51" s="295"/>
      <c r="GJ51" s="295"/>
      <c r="GK51" s="295"/>
      <c r="GL51" s="295"/>
      <c r="GM51" s="295"/>
      <c r="GN51" s="295"/>
      <c r="GO51" s="295"/>
      <c r="GP51" s="295"/>
      <c r="GQ51" s="295"/>
      <c r="GR51" s="295"/>
      <c r="GS51" s="295"/>
      <c r="GT51" s="295"/>
      <c r="GU51" s="295"/>
      <c r="GV51" s="295"/>
      <c r="GW51" s="295"/>
      <c r="GX51" s="295"/>
      <c r="GY51" s="295"/>
      <c r="GZ51" s="295"/>
      <c r="HA51" s="295"/>
      <c r="HB51" s="295"/>
      <c r="HC51" s="295"/>
      <c r="HD51" s="295"/>
      <c r="HE51" s="295"/>
      <c r="HF51" s="295"/>
      <c r="HG51" s="295"/>
      <c r="HH51" s="295"/>
      <c r="HI51" s="295"/>
      <c r="HJ51" s="295"/>
      <c r="HK51" s="295"/>
      <c r="HL51" s="295"/>
      <c r="HM51" s="295"/>
      <c r="HN51" s="295"/>
      <c r="HO51" s="295"/>
      <c r="HP51" s="295"/>
      <c r="HQ51" s="295"/>
      <c r="HR51" s="295"/>
      <c r="HS51" s="295"/>
      <c r="HT51" s="295"/>
      <c r="HU51" s="295"/>
      <c r="HV51" s="295"/>
      <c r="HW51" s="295"/>
    </row>
    <row r="52" spans="1:231" ht="14.1" customHeight="1">
      <c r="B52" s="314"/>
      <c r="C52" s="201"/>
      <c r="E52" s="332"/>
      <c r="F52" s="333"/>
      <c r="G52" s="333"/>
      <c r="H52" s="333"/>
      <c r="I52" s="333"/>
      <c r="J52" s="333"/>
      <c r="K52" s="957"/>
      <c r="P52" s="953"/>
      <c r="Q52" s="953"/>
      <c r="R52" s="953"/>
      <c r="S52" s="953"/>
      <c r="T52" s="953"/>
      <c r="U52" s="294"/>
      <c r="V52" s="294"/>
      <c r="W52" s="294"/>
      <c r="X52" s="295"/>
      <c r="Y52" s="295"/>
      <c r="Z52" s="295"/>
      <c r="AA52" s="295"/>
      <c r="AB52" s="295"/>
      <c r="AC52" s="295"/>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5"/>
      <c r="BR52" s="295"/>
      <c r="BS52" s="295"/>
      <c r="BT52" s="295"/>
      <c r="BU52" s="295"/>
      <c r="BV52" s="295"/>
      <c r="BW52" s="295"/>
      <c r="BX52" s="295"/>
      <c r="BY52" s="295"/>
      <c r="BZ52" s="295"/>
      <c r="CA52" s="295"/>
      <c r="CB52" s="295"/>
      <c r="CC52" s="295"/>
      <c r="CD52" s="295"/>
      <c r="CE52" s="295"/>
      <c r="CF52" s="295"/>
      <c r="CG52" s="295"/>
      <c r="CH52" s="295"/>
      <c r="CI52" s="295"/>
      <c r="CJ52" s="295"/>
      <c r="CK52" s="295"/>
      <c r="CL52" s="295"/>
      <c r="CM52" s="295"/>
      <c r="CN52" s="295"/>
      <c r="CO52" s="295"/>
      <c r="CP52" s="295"/>
      <c r="CQ52" s="295"/>
      <c r="CR52" s="295"/>
      <c r="CS52" s="295"/>
      <c r="CT52" s="295"/>
      <c r="CU52" s="295"/>
      <c r="CV52" s="295"/>
      <c r="CW52" s="295"/>
      <c r="CX52" s="295"/>
      <c r="CY52" s="295"/>
      <c r="CZ52" s="295"/>
      <c r="DA52" s="295"/>
      <c r="DB52" s="295"/>
      <c r="DC52" s="295"/>
      <c r="DD52" s="295"/>
      <c r="DE52" s="295"/>
      <c r="DF52" s="295"/>
      <c r="DG52" s="295"/>
      <c r="DH52" s="295"/>
      <c r="DI52" s="295"/>
      <c r="DJ52" s="295"/>
      <c r="DK52" s="295"/>
      <c r="DL52" s="295"/>
      <c r="DM52" s="295"/>
      <c r="DN52" s="295"/>
      <c r="DO52" s="295"/>
      <c r="DP52" s="295"/>
      <c r="DQ52" s="295"/>
      <c r="DR52" s="295"/>
      <c r="DS52" s="295"/>
      <c r="DT52" s="295"/>
      <c r="DU52" s="295"/>
      <c r="DV52" s="295"/>
      <c r="DW52" s="295"/>
      <c r="DX52" s="295"/>
      <c r="DY52" s="295"/>
      <c r="DZ52" s="295"/>
      <c r="EA52" s="295"/>
      <c r="EB52" s="295"/>
      <c r="EC52" s="295"/>
      <c r="ED52" s="295"/>
      <c r="EE52" s="295"/>
      <c r="EF52" s="295"/>
      <c r="EG52" s="295"/>
      <c r="EH52" s="295"/>
      <c r="EI52" s="295"/>
      <c r="EJ52" s="295"/>
      <c r="EK52" s="295"/>
      <c r="EL52" s="295"/>
      <c r="EM52" s="295"/>
      <c r="EN52" s="295"/>
      <c r="EO52" s="295"/>
      <c r="EP52" s="295"/>
      <c r="EQ52" s="295"/>
      <c r="ER52" s="295"/>
      <c r="ES52" s="295"/>
      <c r="ET52" s="295"/>
      <c r="EU52" s="295"/>
      <c r="EV52" s="295"/>
      <c r="EW52" s="295"/>
      <c r="EX52" s="295"/>
      <c r="EY52" s="295"/>
      <c r="EZ52" s="295"/>
      <c r="FA52" s="295"/>
      <c r="FB52" s="295"/>
      <c r="FC52" s="295"/>
      <c r="FD52" s="295"/>
      <c r="FE52" s="295"/>
      <c r="FF52" s="295"/>
      <c r="FG52" s="295"/>
      <c r="FH52" s="295"/>
      <c r="FI52" s="295"/>
      <c r="FJ52" s="295"/>
      <c r="FK52" s="295"/>
      <c r="FL52" s="295"/>
      <c r="FM52" s="295"/>
      <c r="FN52" s="295"/>
      <c r="FO52" s="295"/>
      <c r="FP52" s="295"/>
      <c r="FQ52" s="295"/>
      <c r="FR52" s="295"/>
      <c r="FS52" s="295"/>
      <c r="FT52" s="295"/>
      <c r="FU52" s="295"/>
      <c r="FV52" s="295"/>
      <c r="FW52" s="295"/>
      <c r="FX52" s="295"/>
      <c r="FY52" s="295"/>
      <c r="FZ52" s="295"/>
      <c r="GA52" s="295"/>
      <c r="GB52" s="295"/>
      <c r="GC52" s="295"/>
      <c r="GD52" s="295"/>
      <c r="GE52" s="295"/>
      <c r="GF52" s="295"/>
      <c r="GG52" s="295"/>
      <c r="GH52" s="295"/>
      <c r="GI52" s="295"/>
      <c r="GJ52" s="295"/>
      <c r="GK52" s="295"/>
      <c r="GL52" s="295"/>
      <c r="GM52" s="295"/>
      <c r="GN52" s="295"/>
      <c r="GO52" s="295"/>
      <c r="GP52" s="295"/>
      <c r="GQ52" s="295"/>
      <c r="GR52" s="295"/>
      <c r="GS52" s="295"/>
      <c r="GT52" s="295"/>
      <c r="GU52" s="295"/>
      <c r="GV52" s="295"/>
      <c r="GW52" s="295"/>
      <c r="GX52" s="295"/>
      <c r="GY52" s="295"/>
      <c r="GZ52" s="295"/>
      <c r="HA52" s="295"/>
      <c r="HB52" s="295"/>
      <c r="HC52" s="295"/>
      <c r="HD52" s="295"/>
      <c r="HE52" s="295"/>
      <c r="HF52" s="295"/>
      <c r="HG52" s="295"/>
      <c r="HH52" s="295"/>
      <c r="HI52" s="295"/>
      <c r="HJ52" s="295"/>
      <c r="HK52" s="295"/>
      <c r="HL52" s="295"/>
      <c r="HM52" s="295"/>
      <c r="HN52" s="295"/>
      <c r="HO52" s="295"/>
      <c r="HP52" s="295"/>
      <c r="HQ52" s="295"/>
      <c r="HR52" s="295"/>
      <c r="HS52" s="295"/>
      <c r="HT52" s="295"/>
      <c r="HU52" s="295"/>
      <c r="HV52" s="295"/>
      <c r="HW52" s="295"/>
    </row>
    <row r="53" spans="1:231" ht="14.1" customHeight="1">
      <c r="A53" s="295"/>
      <c r="B53" s="314"/>
      <c r="C53" s="314"/>
      <c r="E53" s="332"/>
      <c r="F53" s="295"/>
      <c r="G53" s="295"/>
      <c r="H53" s="295"/>
      <c r="I53" s="295"/>
      <c r="K53" s="957"/>
      <c r="P53" s="953"/>
      <c r="Q53" s="953"/>
      <c r="R53" s="953"/>
      <c r="S53" s="953"/>
      <c r="T53" s="953"/>
      <c r="U53" s="294"/>
      <c r="V53" s="294"/>
      <c r="W53" s="294"/>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5"/>
      <c r="CP53" s="295"/>
      <c r="CQ53" s="295"/>
      <c r="CR53" s="295"/>
      <c r="CS53" s="295"/>
      <c r="CT53" s="295"/>
      <c r="CU53" s="295"/>
      <c r="CV53" s="295"/>
      <c r="CW53" s="295"/>
      <c r="CX53" s="295"/>
      <c r="CY53" s="295"/>
      <c r="CZ53" s="295"/>
      <c r="DA53" s="295"/>
      <c r="DB53" s="295"/>
      <c r="DC53" s="295"/>
      <c r="DD53" s="295"/>
      <c r="DE53" s="295"/>
      <c r="DF53" s="295"/>
      <c r="DG53" s="295"/>
      <c r="DH53" s="295"/>
      <c r="DI53" s="295"/>
      <c r="DJ53" s="295"/>
      <c r="DK53" s="295"/>
      <c r="DL53" s="295"/>
      <c r="DM53" s="295"/>
      <c r="DN53" s="295"/>
      <c r="DO53" s="295"/>
      <c r="DP53" s="295"/>
      <c r="DQ53" s="295"/>
      <c r="DR53" s="295"/>
      <c r="DS53" s="295"/>
      <c r="DT53" s="295"/>
      <c r="DU53" s="295"/>
      <c r="DV53" s="295"/>
      <c r="DW53" s="295"/>
      <c r="DX53" s="295"/>
      <c r="DY53" s="295"/>
      <c r="DZ53" s="295"/>
      <c r="EA53" s="295"/>
      <c r="EB53" s="295"/>
      <c r="EC53" s="295"/>
      <c r="ED53" s="295"/>
      <c r="EE53" s="295"/>
      <c r="EF53" s="295"/>
      <c r="EG53" s="295"/>
      <c r="EH53" s="295"/>
      <c r="EI53" s="295"/>
      <c r="EJ53" s="295"/>
      <c r="EK53" s="295"/>
      <c r="EL53" s="295"/>
      <c r="EM53" s="295"/>
      <c r="EN53" s="295"/>
      <c r="EO53" s="295"/>
      <c r="EP53" s="295"/>
      <c r="EQ53" s="295"/>
      <c r="ER53" s="295"/>
      <c r="ES53" s="295"/>
      <c r="ET53" s="295"/>
      <c r="EU53" s="295"/>
      <c r="EV53" s="295"/>
      <c r="EW53" s="295"/>
      <c r="EX53" s="295"/>
      <c r="EY53" s="295"/>
      <c r="EZ53" s="295"/>
      <c r="FA53" s="295"/>
      <c r="FB53" s="295"/>
      <c r="FC53" s="295"/>
      <c r="FD53" s="295"/>
      <c r="FE53" s="295"/>
      <c r="FF53" s="295"/>
      <c r="FG53" s="295"/>
      <c r="FH53" s="295"/>
      <c r="FI53" s="295"/>
      <c r="FJ53" s="295"/>
      <c r="FK53" s="295"/>
      <c r="FL53" s="295"/>
      <c r="FM53" s="295"/>
      <c r="FN53" s="295"/>
      <c r="FO53" s="295"/>
      <c r="FP53" s="295"/>
      <c r="FQ53" s="295"/>
      <c r="FR53" s="295"/>
      <c r="FS53" s="295"/>
      <c r="FT53" s="295"/>
      <c r="FU53" s="295"/>
      <c r="FV53" s="295"/>
      <c r="FW53" s="295"/>
      <c r="FX53" s="295"/>
      <c r="FY53" s="295"/>
      <c r="FZ53" s="295"/>
      <c r="GA53" s="295"/>
      <c r="GB53" s="295"/>
      <c r="GC53" s="295"/>
      <c r="GD53" s="295"/>
      <c r="GE53" s="295"/>
      <c r="GF53" s="295"/>
      <c r="GG53" s="295"/>
      <c r="GH53" s="295"/>
      <c r="GI53" s="295"/>
      <c r="GJ53" s="295"/>
      <c r="GK53" s="295"/>
      <c r="GL53" s="295"/>
      <c r="GM53" s="295"/>
      <c r="GN53" s="295"/>
      <c r="GO53" s="295"/>
      <c r="GP53" s="295"/>
      <c r="GQ53" s="295"/>
      <c r="GR53" s="295"/>
      <c r="GS53" s="295"/>
      <c r="GT53" s="295"/>
      <c r="GU53" s="295"/>
      <c r="GV53" s="295"/>
      <c r="GW53" s="295"/>
      <c r="GX53" s="295"/>
      <c r="GY53" s="295"/>
      <c r="GZ53" s="295"/>
      <c r="HA53" s="295"/>
      <c r="HB53" s="295"/>
      <c r="HC53" s="295"/>
      <c r="HD53" s="295"/>
      <c r="HE53" s="295"/>
      <c r="HF53" s="295"/>
      <c r="HG53" s="295"/>
      <c r="HH53" s="295"/>
      <c r="HI53" s="295"/>
      <c r="HJ53" s="295"/>
      <c r="HK53" s="295"/>
      <c r="HL53" s="295"/>
      <c r="HM53" s="295"/>
      <c r="HN53" s="295"/>
      <c r="HO53" s="295"/>
      <c r="HP53" s="295"/>
      <c r="HQ53" s="295"/>
      <c r="HR53" s="295"/>
      <c r="HS53" s="295"/>
      <c r="HT53" s="295"/>
      <c r="HU53" s="295"/>
      <c r="HV53" s="295"/>
      <c r="HW53" s="295"/>
    </row>
    <row r="54" spans="1:231" ht="14.1" customHeight="1">
      <c r="A54" s="295"/>
      <c r="B54" s="314"/>
      <c r="C54" s="314"/>
      <c r="E54" s="332"/>
      <c r="F54" s="295"/>
      <c r="G54" s="295"/>
      <c r="H54" s="295"/>
      <c r="I54" s="295"/>
      <c r="K54" s="957"/>
      <c r="P54" s="953"/>
      <c r="Q54" s="953"/>
      <c r="R54" s="953"/>
      <c r="S54" s="953"/>
      <c r="T54" s="953"/>
      <c r="U54" s="294"/>
      <c r="V54" s="294"/>
      <c r="W54" s="294"/>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5"/>
      <c r="BD54" s="295"/>
      <c r="BE54" s="295"/>
      <c r="BF54" s="295"/>
      <c r="BG54" s="295"/>
      <c r="BH54" s="295"/>
      <c r="BI54" s="295"/>
      <c r="BJ54" s="295"/>
      <c r="BK54" s="295"/>
      <c r="BL54" s="295"/>
      <c r="BM54" s="295"/>
      <c r="BN54" s="295"/>
      <c r="BO54" s="295"/>
      <c r="BP54" s="295"/>
      <c r="BQ54" s="295"/>
      <c r="BR54" s="295"/>
      <c r="BS54" s="295"/>
      <c r="BT54" s="295"/>
      <c r="BU54" s="295"/>
      <c r="BV54" s="295"/>
      <c r="BW54" s="295"/>
      <c r="BX54" s="295"/>
      <c r="BY54" s="295"/>
      <c r="BZ54" s="295"/>
      <c r="CA54" s="295"/>
      <c r="CB54" s="295"/>
      <c r="CC54" s="295"/>
      <c r="CD54" s="295"/>
      <c r="CE54" s="295"/>
      <c r="CF54" s="295"/>
      <c r="CG54" s="295"/>
      <c r="CH54" s="295"/>
      <c r="CI54" s="295"/>
      <c r="CJ54" s="295"/>
      <c r="CK54" s="295"/>
      <c r="CL54" s="295"/>
      <c r="CM54" s="295"/>
      <c r="CN54" s="295"/>
      <c r="CO54" s="295"/>
      <c r="CP54" s="295"/>
      <c r="CQ54" s="295"/>
      <c r="CR54" s="295"/>
      <c r="CS54" s="295"/>
      <c r="CT54" s="295"/>
      <c r="CU54" s="295"/>
      <c r="CV54" s="295"/>
      <c r="CW54" s="295"/>
      <c r="CX54" s="295"/>
      <c r="CY54" s="295"/>
      <c r="CZ54" s="295"/>
      <c r="DA54" s="295"/>
      <c r="DB54" s="295"/>
      <c r="DC54" s="295"/>
      <c r="DD54" s="295"/>
      <c r="DE54" s="295"/>
      <c r="DF54" s="295"/>
      <c r="DG54" s="295"/>
      <c r="DH54" s="295"/>
      <c r="DI54" s="295"/>
      <c r="DJ54" s="295"/>
      <c r="DK54" s="295"/>
      <c r="DL54" s="295"/>
      <c r="DM54" s="295"/>
      <c r="DN54" s="295"/>
      <c r="DO54" s="295"/>
      <c r="DP54" s="295"/>
      <c r="DQ54" s="295"/>
      <c r="DR54" s="295"/>
      <c r="DS54" s="295"/>
      <c r="DT54" s="295"/>
      <c r="DU54" s="295"/>
      <c r="DV54" s="295"/>
      <c r="DW54" s="295"/>
      <c r="DX54" s="295"/>
      <c r="DY54" s="295"/>
      <c r="DZ54" s="295"/>
      <c r="EA54" s="295"/>
      <c r="EB54" s="295"/>
      <c r="EC54" s="295"/>
      <c r="ED54" s="295"/>
      <c r="EE54" s="295"/>
      <c r="EF54" s="295"/>
      <c r="EG54" s="295"/>
      <c r="EH54" s="295"/>
      <c r="EI54" s="295"/>
      <c r="EJ54" s="295"/>
      <c r="EK54" s="295"/>
      <c r="EL54" s="295"/>
      <c r="EM54" s="295"/>
      <c r="EN54" s="295"/>
      <c r="EO54" s="295"/>
      <c r="EP54" s="295"/>
      <c r="EQ54" s="295"/>
      <c r="ER54" s="295"/>
      <c r="ES54" s="295"/>
      <c r="ET54" s="295"/>
      <c r="EU54" s="295"/>
      <c r="EV54" s="295"/>
      <c r="EW54" s="295"/>
      <c r="EX54" s="295"/>
      <c r="EY54" s="295"/>
      <c r="EZ54" s="295"/>
      <c r="FA54" s="295"/>
      <c r="FB54" s="295"/>
      <c r="FC54" s="295"/>
      <c r="FD54" s="295"/>
      <c r="FE54" s="295"/>
      <c r="FF54" s="295"/>
      <c r="FG54" s="295"/>
      <c r="FH54" s="295"/>
      <c r="FI54" s="295"/>
      <c r="FJ54" s="295"/>
      <c r="FK54" s="295"/>
      <c r="FL54" s="295"/>
      <c r="FM54" s="295"/>
      <c r="FN54" s="295"/>
      <c r="FO54" s="295"/>
      <c r="FP54" s="295"/>
      <c r="FQ54" s="295"/>
      <c r="FR54" s="295"/>
      <c r="FS54" s="295"/>
      <c r="FT54" s="295"/>
      <c r="FU54" s="295"/>
      <c r="FV54" s="295"/>
      <c r="FW54" s="295"/>
      <c r="FX54" s="295"/>
      <c r="FY54" s="295"/>
      <c r="FZ54" s="295"/>
      <c r="GA54" s="295"/>
      <c r="GB54" s="295"/>
      <c r="GC54" s="295"/>
      <c r="GD54" s="295"/>
      <c r="GE54" s="295"/>
      <c r="GF54" s="295"/>
      <c r="GG54" s="295"/>
      <c r="GH54" s="295"/>
      <c r="GI54" s="295"/>
      <c r="GJ54" s="295"/>
      <c r="GK54" s="295"/>
      <c r="GL54" s="295"/>
      <c r="GM54" s="295"/>
      <c r="GN54" s="295"/>
      <c r="GO54" s="295"/>
      <c r="GP54" s="295"/>
      <c r="GQ54" s="295"/>
      <c r="GR54" s="295"/>
      <c r="GS54" s="295"/>
      <c r="GT54" s="295"/>
      <c r="GU54" s="295"/>
      <c r="GV54" s="295"/>
      <c r="GW54" s="295"/>
      <c r="GX54" s="295"/>
      <c r="GY54" s="295"/>
      <c r="GZ54" s="295"/>
      <c r="HA54" s="295"/>
      <c r="HB54" s="295"/>
      <c r="HC54" s="295"/>
      <c r="HD54" s="295"/>
      <c r="HE54" s="295"/>
      <c r="HF54" s="295"/>
      <c r="HG54" s="295"/>
      <c r="HH54" s="295"/>
      <c r="HI54" s="295"/>
      <c r="HJ54" s="295"/>
      <c r="HK54" s="295"/>
      <c r="HL54" s="295"/>
      <c r="HM54" s="295"/>
      <c r="HN54" s="295"/>
      <c r="HO54" s="295"/>
      <c r="HP54" s="295"/>
      <c r="HQ54" s="295"/>
      <c r="HR54" s="295"/>
      <c r="HS54" s="295"/>
      <c r="HT54" s="295"/>
      <c r="HU54" s="295"/>
      <c r="HV54" s="295"/>
      <c r="HW54" s="295"/>
    </row>
    <row r="55" spans="1:231" ht="14.1" customHeight="1">
      <c r="A55" s="295"/>
      <c r="B55" s="314"/>
      <c r="C55" s="314"/>
      <c r="E55" s="332"/>
      <c r="F55" s="295"/>
      <c r="G55" s="295"/>
      <c r="H55" s="295"/>
      <c r="I55" s="295"/>
      <c r="K55" s="957"/>
      <c r="L55" s="953"/>
      <c r="M55" s="953"/>
      <c r="N55" s="953"/>
      <c r="O55" s="953"/>
      <c r="P55" s="953"/>
      <c r="Q55" s="953"/>
      <c r="R55" s="953"/>
      <c r="S55" s="953"/>
      <c r="T55" s="953"/>
      <c r="U55" s="294"/>
      <c r="V55" s="294"/>
      <c r="W55" s="294"/>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5"/>
      <c r="BA55" s="295"/>
      <c r="BB55" s="295"/>
      <c r="BC55" s="295"/>
      <c r="BD55" s="295"/>
      <c r="BE55" s="295"/>
      <c r="BF55" s="295"/>
      <c r="BG55" s="295"/>
      <c r="BH55" s="295"/>
      <c r="BI55" s="295"/>
      <c r="BJ55" s="295"/>
      <c r="BK55" s="295"/>
      <c r="BL55" s="295"/>
      <c r="BM55" s="295"/>
      <c r="BN55" s="295"/>
      <c r="BO55" s="295"/>
      <c r="BP55" s="295"/>
      <c r="BQ55" s="295"/>
      <c r="BR55" s="295"/>
      <c r="BS55" s="295"/>
      <c r="BT55" s="295"/>
      <c r="BU55" s="295"/>
      <c r="BV55" s="295"/>
      <c r="BW55" s="295"/>
      <c r="BX55" s="295"/>
      <c r="BY55" s="295"/>
      <c r="BZ55" s="295"/>
      <c r="CA55" s="295"/>
      <c r="CB55" s="295"/>
      <c r="CC55" s="295"/>
      <c r="CD55" s="295"/>
      <c r="CE55" s="295"/>
      <c r="CF55" s="295"/>
      <c r="CG55" s="295"/>
      <c r="CH55" s="295"/>
      <c r="CI55" s="295"/>
      <c r="CJ55" s="295"/>
      <c r="CK55" s="295"/>
      <c r="CL55" s="295"/>
      <c r="CM55" s="295"/>
      <c r="CN55" s="295"/>
      <c r="CO55" s="295"/>
      <c r="CP55" s="295"/>
      <c r="CQ55" s="295"/>
      <c r="CR55" s="295"/>
      <c r="CS55" s="295"/>
      <c r="CT55" s="295"/>
      <c r="CU55" s="295"/>
      <c r="CV55" s="295"/>
      <c r="CW55" s="295"/>
      <c r="CX55" s="295"/>
      <c r="CY55" s="295"/>
      <c r="CZ55" s="295"/>
      <c r="DA55" s="295"/>
      <c r="DB55" s="295"/>
      <c r="DC55" s="295"/>
      <c r="DD55" s="295"/>
      <c r="DE55" s="295"/>
      <c r="DF55" s="295"/>
      <c r="DG55" s="295"/>
      <c r="DH55" s="295"/>
      <c r="DI55" s="295"/>
      <c r="DJ55" s="295"/>
      <c r="DK55" s="295"/>
      <c r="DL55" s="295"/>
      <c r="DM55" s="295"/>
      <c r="DN55" s="295"/>
      <c r="DO55" s="295"/>
      <c r="DP55" s="295"/>
      <c r="DQ55" s="295"/>
      <c r="DR55" s="295"/>
      <c r="DS55" s="295"/>
      <c r="DT55" s="295"/>
      <c r="DU55" s="295"/>
      <c r="DV55" s="295"/>
      <c r="DW55" s="295"/>
      <c r="DX55" s="295"/>
      <c r="DY55" s="295"/>
      <c r="DZ55" s="295"/>
      <c r="EA55" s="295"/>
      <c r="EB55" s="295"/>
      <c r="EC55" s="295"/>
      <c r="ED55" s="295"/>
      <c r="EE55" s="295"/>
      <c r="EF55" s="295"/>
      <c r="EG55" s="295"/>
      <c r="EH55" s="295"/>
      <c r="EI55" s="295"/>
      <c r="EJ55" s="295"/>
      <c r="EK55" s="295"/>
      <c r="EL55" s="295"/>
      <c r="EM55" s="295"/>
      <c r="EN55" s="295"/>
      <c r="EO55" s="295"/>
      <c r="EP55" s="295"/>
      <c r="EQ55" s="295"/>
      <c r="ER55" s="295"/>
      <c r="ES55" s="295"/>
      <c r="ET55" s="295"/>
      <c r="EU55" s="295"/>
      <c r="EV55" s="295"/>
      <c r="EW55" s="295"/>
      <c r="EX55" s="295"/>
      <c r="EY55" s="295"/>
      <c r="EZ55" s="295"/>
      <c r="FA55" s="295"/>
      <c r="FB55" s="295"/>
      <c r="FC55" s="295"/>
      <c r="FD55" s="295"/>
      <c r="FE55" s="295"/>
      <c r="FF55" s="295"/>
      <c r="FG55" s="295"/>
      <c r="FH55" s="295"/>
      <c r="FI55" s="295"/>
      <c r="FJ55" s="295"/>
      <c r="FK55" s="295"/>
      <c r="FL55" s="295"/>
      <c r="FM55" s="295"/>
      <c r="FN55" s="295"/>
      <c r="FO55" s="295"/>
      <c r="FP55" s="295"/>
      <c r="FQ55" s="295"/>
      <c r="FR55" s="295"/>
      <c r="FS55" s="295"/>
      <c r="FT55" s="295"/>
      <c r="FU55" s="295"/>
      <c r="FV55" s="295"/>
      <c r="FW55" s="295"/>
      <c r="FX55" s="295"/>
      <c r="FY55" s="295"/>
      <c r="FZ55" s="295"/>
      <c r="GA55" s="295"/>
      <c r="GB55" s="295"/>
      <c r="GC55" s="295"/>
      <c r="GD55" s="295"/>
      <c r="GE55" s="295"/>
      <c r="GF55" s="295"/>
      <c r="GG55" s="295"/>
      <c r="GH55" s="295"/>
      <c r="GI55" s="295"/>
      <c r="GJ55" s="295"/>
      <c r="GK55" s="295"/>
      <c r="GL55" s="295"/>
      <c r="GM55" s="295"/>
      <c r="GN55" s="295"/>
      <c r="GO55" s="295"/>
      <c r="GP55" s="295"/>
      <c r="GQ55" s="295"/>
      <c r="GR55" s="295"/>
      <c r="GS55" s="295"/>
      <c r="GT55" s="295"/>
      <c r="GU55" s="295"/>
      <c r="GV55" s="295"/>
      <c r="GW55" s="295"/>
      <c r="GX55" s="295"/>
      <c r="GY55" s="295"/>
      <c r="GZ55" s="295"/>
      <c r="HA55" s="295"/>
      <c r="HB55" s="295"/>
      <c r="HC55" s="295"/>
      <c r="HD55" s="295"/>
      <c r="HE55" s="295"/>
      <c r="HF55" s="295"/>
      <c r="HG55" s="295"/>
      <c r="HH55" s="295"/>
      <c r="HI55" s="295"/>
      <c r="HJ55" s="295"/>
      <c r="HK55" s="295"/>
      <c r="HL55" s="295"/>
      <c r="HM55" s="295"/>
      <c r="HN55" s="295"/>
      <c r="HO55" s="295"/>
      <c r="HP55" s="295"/>
      <c r="HQ55" s="295"/>
      <c r="HR55" s="295"/>
      <c r="HS55" s="295"/>
      <c r="HT55" s="295"/>
      <c r="HU55" s="295"/>
      <c r="HV55" s="295"/>
      <c r="HW55" s="295"/>
    </row>
    <row r="56" spans="1:231" ht="14.1" customHeight="1">
      <c r="A56" s="295"/>
      <c r="B56" s="314"/>
      <c r="C56" s="314"/>
      <c r="E56" s="332"/>
      <c r="F56" s="295"/>
      <c r="G56" s="295"/>
      <c r="H56" s="295"/>
      <c r="I56" s="295"/>
      <c r="K56" s="957"/>
      <c r="L56" s="953"/>
      <c r="M56" s="953"/>
      <c r="N56" s="953"/>
      <c r="O56" s="953"/>
      <c r="P56" s="953"/>
      <c r="Q56" s="953"/>
      <c r="R56" s="953"/>
      <c r="S56" s="953"/>
      <c r="T56" s="953"/>
      <c r="U56" s="294"/>
      <c r="V56" s="294"/>
      <c r="W56" s="294"/>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295"/>
      <c r="BC56" s="295"/>
      <c r="BD56" s="295"/>
      <c r="BE56" s="295"/>
      <c r="BF56" s="295"/>
      <c r="BG56" s="295"/>
      <c r="BH56" s="295"/>
      <c r="BI56" s="295"/>
      <c r="BJ56" s="295"/>
      <c r="BK56" s="295"/>
      <c r="BL56" s="295"/>
      <c r="BM56" s="295"/>
      <c r="BN56" s="295"/>
      <c r="BO56" s="295"/>
      <c r="BP56" s="295"/>
      <c r="BQ56" s="295"/>
      <c r="BR56" s="295"/>
      <c r="BS56" s="295"/>
      <c r="BT56" s="295"/>
      <c r="BU56" s="295"/>
      <c r="BV56" s="295"/>
      <c r="BW56" s="295"/>
      <c r="BX56" s="295"/>
      <c r="BY56" s="295"/>
      <c r="BZ56" s="295"/>
      <c r="CA56" s="295"/>
      <c r="CB56" s="295"/>
      <c r="CC56" s="295"/>
      <c r="CD56" s="295"/>
      <c r="CE56" s="295"/>
      <c r="CF56" s="295"/>
      <c r="CG56" s="295"/>
      <c r="CH56" s="295"/>
      <c r="CI56" s="295"/>
      <c r="CJ56" s="295"/>
      <c r="CK56" s="295"/>
      <c r="CL56" s="295"/>
      <c r="CM56" s="295"/>
      <c r="CN56" s="295"/>
      <c r="CO56" s="295"/>
      <c r="CP56" s="295"/>
      <c r="CQ56" s="295"/>
      <c r="CR56" s="295"/>
      <c r="CS56" s="295"/>
      <c r="CT56" s="295"/>
      <c r="CU56" s="295"/>
      <c r="CV56" s="295"/>
      <c r="CW56" s="295"/>
      <c r="CX56" s="295"/>
      <c r="CY56" s="295"/>
      <c r="CZ56" s="295"/>
      <c r="DA56" s="295"/>
      <c r="DB56" s="295"/>
      <c r="DC56" s="295"/>
      <c r="DD56" s="295"/>
      <c r="DE56" s="295"/>
      <c r="DF56" s="295"/>
      <c r="DG56" s="295"/>
      <c r="DH56" s="295"/>
      <c r="DI56" s="295"/>
      <c r="DJ56" s="295"/>
      <c r="DK56" s="295"/>
      <c r="DL56" s="295"/>
      <c r="DM56" s="295"/>
      <c r="DN56" s="295"/>
      <c r="DO56" s="295"/>
      <c r="DP56" s="295"/>
      <c r="DQ56" s="295"/>
      <c r="DR56" s="295"/>
      <c r="DS56" s="295"/>
      <c r="DT56" s="295"/>
      <c r="DU56" s="295"/>
      <c r="DV56" s="295"/>
      <c r="DW56" s="295"/>
      <c r="DX56" s="295"/>
      <c r="DY56" s="295"/>
      <c r="DZ56" s="295"/>
      <c r="EA56" s="295"/>
      <c r="EB56" s="295"/>
      <c r="EC56" s="295"/>
      <c r="ED56" s="295"/>
      <c r="EE56" s="295"/>
      <c r="EF56" s="295"/>
      <c r="EG56" s="295"/>
      <c r="EH56" s="295"/>
      <c r="EI56" s="295"/>
      <c r="EJ56" s="295"/>
      <c r="EK56" s="295"/>
      <c r="EL56" s="295"/>
      <c r="EM56" s="295"/>
      <c r="EN56" s="295"/>
      <c r="EO56" s="295"/>
      <c r="EP56" s="295"/>
      <c r="EQ56" s="295"/>
      <c r="ER56" s="295"/>
      <c r="ES56" s="295"/>
      <c r="ET56" s="295"/>
      <c r="EU56" s="295"/>
      <c r="EV56" s="295"/>
      <c r="EW56" s="295"/>
      <c r="EX56" s="295"/>
      <c r="EY56" s="295"/>
      <c r="EZ56" s="295"/>
      <c r="FA56" s="295"/>
      <c r="FB56" s="295"/>
      <c r="FC56" s="295"/>
      <c r="FD56" s="295"/>
      <c r="FE56" s="295"/>
      <c r="FF56" s="295"/>
      <c r="FG56" s="295"/>
      <c r="FH56" s="295"/>
      <c r="FI56" s="295"/>
      <c r="FJ56" s="295"/>
      <c r="FK56" s="295"/>
      <c r="FL56" s="295"/>
      <c r="FM56" s="295"/>
      <c r="FN56" s="295"/>
      <c r="FO56" s="295"/>
      <c r="FP56" s="295"/>
      <c r="FQ56" s="295"/>
      <c r="FR56" s="295"/>
      <c r="FS56" s="295"/>
      <c r="FT56" s="295"/>
      <c r="FU56" s="295"/>
      <c r="FV56" s="295"/>
      <c r="FW56" s="295"/>
      <c r="FX56" s="295"/>
      <c r="FY56" s="295"/>
      <c r="FZ56" s="295"/>
      <c r="GA56" s="295"/>
      <c r="GB56" s="295"/>
      <c r="GC56" s="295"/>
      <c r="GD56" s="295"/>
      <c r="GE56" s="295"/>
      <c r="GF56" s="295"/>
      <c r="GG56" s="295"/>
      <c r="GH56" s="295"/>
      <c r="GI56" s="295"/>
      <c r="GJ56" s="295"/>
      <c r="GK56" s="295"/>
      <c r="GL56" s="295"/>
      <c r="GM56" s="295"/>
      <c r="GN56" s="295"/>
      <c r="GO56" s="295"/>
      <c r="GP56" s="295"/>
      <c r="GQ56" s="295"/>
      <c r="GR56" s="295"/>
      <c r="GS56" s="295"/>
      <c r="GT56" s="295"/>
      <c r="GU56" s="295"/>
      <c r="GV56" s="295"/>
      <c r="GW56" s="295"/>
      <c r="GX56" s="295"/>
      <c r="GY56" s="295"/>
      <c r="GZ56" s="295"/>
      <c r="HA56" s="295"/>
      <c r="HB56" s="295"/>
      <c r="HC56" s="295"/>
      <c r="HD56" s="295"/>
      <c r="HE56" s="295"/>
      <c r="HF56" s="295"/>
      <c r="HG56" s="295"/>
      <c r="HH56" s="295"/>
      <c r="HI56" s="295"/>
      <c r="HJ56" s="295"/>
      <c r="HK56" s="295"/>
      <c r="HL56" s="295"/>
      <c r="HM56" s="295"/>
      <c r="HN56" s="295"/>
      <c r="HO56" s="295"/>
      <c r="HP56" s="295"/>
      <c r="HQ56" s="295"/>
      <c r="HR56" s="295"/>
      <c r="HS56" s="295"/>
      <c r="HT56" s="295"/>
      <c r="HU56" s="295"/>
      <c r="HV56" s="295"/>
      <c r="HW56" s="295"/>
    </row>
    <row r="57" spans="1:231" ht="14.1" customHeight="1">
      <c r="A57" s="295"/>
      <c r="B57" s="314"/>
      <c r="C57" s="314"/>
      <c r="E57" s="332"/>
      <c r="F57" s="295"/>
      <c r="G57" s="295"/>
      <c r="H57" s="295"/>
      <c r="I57" s="295"/>
      <c r="K57" s="957"/>
      <c r="L57" s="953"/>
      <c r="M57" s="953"/>
      <c r="N57" s="953"/>
      <c r="O57" s="953"/>
      <c r="P57" s="953"/>
      <c r="Q57" s="953"/>
      <c r="R57" s="953"/>
      <c r="S57" s="953"/>
      <c r="T57" s="953"/>
      <c r="U57" s="294"/>
      <c r="V57" s="294"/>
      <c r="W57" s="294"/>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5"/>
      <c r="BR57" s="295"/>
      <c r="BS57" s="295"/>
      <c r="BT57" s="295"/>
      <c r="BU57" s="295"/>
      <c r="BV57" s="295"/>
      <c r="BW57" s="295"/>
      <c r="BX57" s="295"/>
      <c r="BY57" s="295"/>
      <c r="BZ57" s="295"/>
      <c r="CA57" s="295"/>
      <c r="CB57" s="295"/>
      <c r="CC57" s="295"/>
      <c r="CD57" s="295"/>
      <c r="CE57" s="295"/>
      <c r="CF57" s="295"/>
      <c r="CG57" s="295"/>
      <c r="CH57" s="295"/>
      <c r="CI57" s="295"/>
      <c r="CJ57" s="295"/>
      <c r="CK57" s="295"/>
      <c r="CL57" s="295"/>
      <c r="CM57" s="295"/>
      <c r="CN57" s="295"/>
      <c r="CO57" s="295"/>
      <c r="CP57" s="295"/>
      <c r="CQ57" s="295"/>
      <c r="CR57" s="295"/>
      <c r="CS57" s="295"/>
      <c r="CT57" s="295"/>
      <c r="CU57" s="295"/>
      <c r="CV57" s="295"/>
      <c r="CW57" s="295"/>
      <c r="CX57" s="295"/>
      <c r="CY57" s="295"/>
      <c r="CZ57" s="295"/>
      <c r="DA57" s="295"/>
      <c r="DB57" s="295"/>
      <c r="DC57" s="295"/>
      <c r="DD57" s="295"/>
      <c r="DE57" s="295"/>
      <c r="DF57" s="295"/>
      <c r="DG57" s="295"/>
      <c r="DH57" s="295"/>
      <c r="DI57" s="295"/>
      <c r="DJ57" s="295"/>
      <c r="DK57" s="295"/>
      <c r="DL57" s="295"/>
      <c r="DM57" s="295"/>
      <c r="DN57" s="295"/>
      <c r="DO57" s="295"/>
      <c r="DP57" s="295"/>
      <c r="DQ57" s="295"/>
      <c r="DR57" s="295"/>
      <c r="DS57" s="295"/>
      <c r="DT57" s="295"/>
      <c r="DU57" s="295"/>
      <c r="DV57" s="295"/>
      <c r="DW57" s="295"/>
      <c r="DX57" s="295"/>
      <c r="DY57" s="295"/>
      <c r="DZ57" s="295"/>
      <c r="EA57" s="295"/>
      <c r="EB57" s="295"/>
      <c r="EC57" s="295"/>
      <c r="ED57" s="295"/>
      <c r="EE57" s="295"/>
      <c r="EF57" s="295"/>
      <c r="EG57" s="295"/>
      <c r="EH57" s="295"/>
      <c r="EI57" s="295"/>
      <c r="EJ57" s="295"/>
      <c r="EK57" s="295"/>
      <c r="EL57" s="295"/>
      <c r="EM57" s="295"/>
      <c r="EN57" s="295"/>
      <c r="EO57" s="295"/>
      <c r="EP57" s="295"/>
      <c r="EQ57" s="295"/>
      <c r="ER57" s="295"/>
      <c r="ES57" s="295"/>
      <c r="ET57" s="295"/>
      <c r="EU57" s="295"/>
      <c r="EV57" s="295"/>
      <c r="EW57" s="295"/>
      <c r="EX57" s="295"/>
      <c r="EY57" s="295"/>
      <c r="EZ57" s="295"/>
      <c r="FA57" s="295"/>
      <c r="FB57" s="295"/>
      <c r="FC57" s="295"/>
      <c r="FD57" s="295"/>
      <c r="FE57" s="295"/>
      <c r="FF57" s="295"/>
      <c r="FG57" s="295"/>
      <c r="FH57" s="295"/>
      <c r="FI57" s="295"/>
      <c r="FJ57" s="295"/>
      <c r="FK57" s="295"/>
      <c r="FL57" s="295"/>
      <c r="FM57" s="295"/>
      <c r="FN57" s="295"/>
      <c r="FO57" s="295"/>
      <c r="FP57" s="295"/>
      <c r="FQ57" s="295"/>
      <c r="FR57" s="295"/>
      <c r="FS57" s="295"/>
      <c r="FT57" s="295"/>
      <c r="FU57" s="295"/>
      <c r="FV57" s="295"/>
      <c r="FW57" s="295"/>
      <c r="FX57" s="295"/>
      <c r="FY57" s="295"/>
      <c r="FZ57" s="295"/>
      <c r="GA57" s="295"/>
      <c r="GB57" s="295"/>
      <c r="GC57" s="295"/>
      <c r="GD57" s="295"/>
      <c r="GE57" s="295"/>
      <c r="GF57" s="295"/>
      <c r="GG57" s="295"/>
      <c r="GH57" s="295"/>
      <c r="GI57" s="295"/>
      <c r="GJ57" s="295"/>
      <c r="GK57" s="295"/>
      <c r="GL57" s="295"/>
      <c r="GM57" s="295"/>
      <c r="GN57" s="295"/>
      <c r="GO57" s="295"/>
      <c r="GP57" s="295"/>
      <c r="GQ57" s="295"/>
      <c r="GR57" s="295"/>
      <c r="GS57" s="295"/>
      <c r="GT57" s="295"/>
      <c r="GU57" s="295"/>
      <c r="GV57" s="295"/>
      <c r="GW57" s="295"/>
      <c r="GX57" s="295"/>
      <c r="GY57" s="295"/>
      <c r="GZ57" s="295"/>
      <c r="HA57" s="295"/>
      <c r="HB57" s="295"/>
      <c r="HC57" s="295"/>
      <c r="HD57" s="295"/>
      <c r="HE57" s="295"/>
      <c r="HF57" s="295"/>
      <c r="HG57" s="295"/>
      <c r="HH57" s="295"/>
      <c r="HI57" s="295"/>
      <c r="HJ57" s="295"/>
      <c r="HK57" s="295"/>
      <c r="HL57" s="295"/>
      <c r="HM57" s="295"/>
      <c r="HN57" s="295"/>
      <c r="HO57" s="295"/>
      <c r="HP57" s="295"/>
      <c r="HQ57" s="295"/>
      <c r="HR57" s="295"/>
      <c r="HS57" s="295"/>
      <c r="HT57" s="295"/>
      <c r="HU57" s="295"/>
      <c r="HV57" s="295"/>
      <c r="HW57" s="295"/>
    </row>
    <row r="58" spans="1:231" ht="14.1" customHeight="1">
      <c r="A58" s="295"/>
      <c r="B58" s="314"/>
      <c r="C58" s="314"/>
      <c r="E58" s="332"/>
      <c r="F58" s="295"/>
      <c r="G58" s="295"/>
      <c r="H58" s="295"/>
      <c r="I58" s="295"/>
      <c r="K58" s="957"/>
      <c r="L58" s="953"/>
      <c r="M58" s="953"/>
      <c r="N58" s="953"/>
      <c r="O58" s="953"/>
      <c r="P58" s="953"/>
      <c r="Q58" s="953"/>
      <c r="R58" s="953"/>
      <c r="S58" s="953"/>
      <c r="T58" s="953"/>
      <c r="U58" s="294"/>
      <c r="V58" s="294"/>
      <c r="W58" s="294"/>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5"/>
      <c r="DE58" s="295"/>
      <c r="DF58" s="295"/>
      <c r="DG58" s="295"/>
      <c r="DH58" s="295"/>
      <c r="DI58" s="295"/>
      <c r="DJ58" s="295"/>
      <c r="DK58" s="295"/>
      <c r="DL58" s="295"/>
      <c r="DM58" s="295"/>
      <c r="DN58" s="295"/>
      <c r="DO58" s="295"/>
      <c r="DP58" s="295"/>
      <c r="DQ58" s="295"/>
      <c r="DR58" s="295"/>
      <c r="DS58" s="295"/>
      <c r="DT58" s="295"/>
      <c r="DU58" s="295"/>
      <c r="DV58" s="295"/>
      <c r="DW58" s="295"/>
      <c r="DX58" s="295"/>
      <c r="DY58" s="295"/>
      <c r="DZ58" s="295"/>
      <c r="EA58" s="295"/>
      <c r="EB58" s="295"/>
      <c r="EC58" s="295"/>
      <c r="ED58" s="295"/>
      <c r="EE58" s="295"/>
      <c r="EF58" s="295"/>
      <c r="EG58" s="295"/>
      <c r="EH58" s="295"/>
      <c r="EI58" s="295"/>
      <c r="EJ58" s="295"/>
      <c r="EK58" s="295"/>
      <c r="EL58" s="295"/>
      <c r="EM58" s="295"/>
      <c r="EN58" s="295"/>
      <c r="EO58" s="295"/>
      <c r="EP58" s="295"/>
      <c r="EQ58" s="295"/>
      <c r="ER58" s="295"/>
      <c r="ES58" s="295"/>
      <c r="ET58" s="295"/>
      <c r="EU58" s="295"/>
      <c r="EV58" s="295"/>
      <c r="EW58" s="295"/>
      <c r="EX58" s="295"/>
      <c r="EY58" s="295"/>
      <c r="EZ58" s="295"/>
      <c r="FA58" s="295"/>
      <c r="FB58" s="295"/>
      <c r="FC58" s="295"/>
      <c r="FD58" s="295"/>
      <c r="FE58" s="295"/>
      <c r="FF58" s="295"/>
      <c r="FG58" s="295"/>
      <c r="FH58" s="295"/>
      <c r="FI58" s="295"/>
      <c r="FJ58" s="295"/>
      <c r="FK58" s="295"/>
      <c r="FL58" s="295"/>
      <c r="FM58" s="295"/>
      <c r="FN58" s="295"/>
      <c r="FO58" s="295"/>
      <c r="FP58" s="295"/>
      <c r="FQ58" s="295"/>
      <c r="FR58" s="295"/>
      <c r="FS58" s="295"/>
      <c r="FT58" s="295"/>
      <c r="FU58" s="295"/>
      <c r="FV58" s="295"/>
      <c r="FW58" s="295"/>
      <c r="FX58" s="295"/>
      <c r="FY58" s="295"/>
      <c r="FZ58" s="295"/>
      <c r="GA58" s="295"/>
      <c r="GB58" s="295"/>
      <c r="GC58" s="295"/>
      <c r="GD58" s="295"/>
      <c r="GE58" s="295"/>
      <c r="GF58" s="295"/>
      <c r="GG58" s="295"/>
      <c r="GH58" s="295"/>
      <c r="GI58" s="295"/>
      <c r="GJ58" s="295"/>
      <c r="GK58" s="295"/>
      <c r="GL58" s="295"/>
      <c r="GM58" s="295"/>
      <c r="GN58" s="295"/>
      <c r="GO58" s="295"/>
      <c r="GP58" s="295"/>
      <c r="GQ58" s="295"/>
      <c r="GR58" s="295"/>
      <c r="GS58" s="295"/>
      <c r="GT58" s="295"/>
      <c r="GU58" s="295"/>
      <c r="GV58" s="295"/>
      <c r="GW58" s="295"/>
      <c r="GX58" s="295"/>
      <c r="GY58" s="295"/>
      <c r="GZ58" s="295"/>
      <c r="HA58" s="295"/>
      <c r="HB58" s="295"/>
      <c r="HC58" s="295"/>
      <c r="HD58" s="295"/>
      <c r="HE58" s="295"/>
      <c r="HF58" s="295"/>
      <c r="HG58" s="295"/>
      <c r="HH58" s="295"/>
      <c r="HI58" s="295"/>
      <c r="HJ58" s="295"/>
      <c r="HK58" s="295"/>
      <c r="HL58" s="295"/>
      <c r="HM58" s="295"/>
      <c r="HN58" s="295"/>
      <c r="HO58" s="295"/>
      <c r="HP58" s="295"/>
      <c r="HQ58" s="295"/>
      <c r="HR58" s="295"/>
      <c r="HS58" s="295"/>
      <c r="HT58" s="295"/>
      <c r="HU58" s="295"/>
      <c r="HV58" s="295"/>
      <c r="HW58" s="295"/>
    </row>
    <row r="59" spans="1:231" ht="14.1" customHeight="1">
      <c r="A59" s="295"/>
      <c r="B59" s="314"/>
      <c r="C59" s="314"/>
      <c r="E59" s="332"/>
      <c r="F59" s="295"/>
      <c r="G59" s="295"/>
      <c r="H59" s="295"/>
      <c r="I59" s="295"/>
      <c r="K59" s="957"/>
      <c r="L59" s="953"/>
      <c r="M59" s="953"/>
      <c r="N59" s="953"/>
      <c r="O59" s="953"/>
      <c r="P59" s="953"/>
      <c r="Q59" s="953"/>
      <c r="R59" s="953"/>
      <c r="S59" s="953"/>
      <c r="T59" s="953"/>
      <c r="U59" s="294"/>
      <c r="V59" s="294"/>
      <c r="W59" s="294"/>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5"/>
      <c r="BR59" s="295"/>
      <c r="BS59" s="295"/>
      <c r="BT59" s="295"/>
      <c r="BU59" s="295"/>
      <c r="BV59" s="295"/>
      <c r="BW59" s="295"/>
      <c r="BX59" s="295"/>
      <c r="BY59" s="295"/>
      <c r="BZ59" s="295"/>
      <c r="CA59" s="295"/>
      <c r="CB59" s="295"/>
      <c r="CC59" s="295"/>
      <c r="CD59" s="295"/>
      <c r="CE59" s="295"/>
      <c r="CF59" s="295"/>
      <c r="CG59" s="295"/>
      <c r="CH59" s="295"/>
      <c r="CI59" s="295"/>
      <c r="CJ59" s="295"/>
      <c r="CK59" s="295"/>
      <c r="CL59" s="295"/>
      <c r="CM59" s="295"/>
      <c r="CN59" s="295"/>
      <c r="CO59" s="295"/>
      <c r="CP59" s="295"/>
      <c r="CQ59" s="295"/>
      <c r="CR59" s="295"/>
      <c r="CS59" s="295"/>
      <c r="CT59" s="295"/>
      <c r="CU59" s="295"/>
      <c r="CV59" s="295"/>
      <c r="CW59" s="295"/>
      <c r="CX59" s="295"/>
      <c r="CY59" s="295"/>
      <c r="CZ59" s="295"/>
      <c r="DA59" s="295"/>
      <c r="DB59" s="295"/>
      <c r="DC59" s="295"/>
      <c r="DD59" s="295"/>
      <c r="DE59" s="295"/>
      <c r="DF59" s="295"/>
      <c r="DG59" s="295"/>
      <c r="DH59" s="295"/>
      <c r="DI59" s="295"/>
      <c r="DJ59" s="295"/>
      <c r="DK59" s="295"/>
      <c r="DL59" s="295"/>
      <c r="DM59" s="295"/>
      <c r="DN59" s="295"/>
      <c r="DO59" s="295"/>
      <c r="DP59" s="295"/>
      <c r="DQ59" s="295"/>
      <c r="DR59" s="295"/>
      <c r="DS59" s="295"/>
      <c r="DT59" s="295"/>
      <c r="DU59" s="295"/>
      <c r="DV59" s="295"/>
      <c r="DW59" s="295"/>
      <c r="DX59" s="295"/>
      <c r="DY59" s="295"/>
      <c r="DZ59" s="295"/>
      <c r="EA59" s="295"/>
      <c r="EB59" s="295"/>
      <c r="EC59" s="295"/>
      <c r="ED59" s="295"/>
      <c r="EE59" s="295"/>
      <c r="EF59" s="295"/>
      <c r="EG59" s="295"/>
      <c r="EH59" s="295"/>
      <c r="EI59" s="295"/>
      <c r="EJ59" s="295"/>
      <c r="EK59" s="295"/>
      <c r="EL59" s="295"/>
      <c r="EM59" s="295"/>
      <c r="EN59" s="295"/>
      <c r="EO59" s="295"/>
      <c r="EP59" s="295"/>
      <c r="EQ59" s="295"/>
      <c r="ER59" s="295"/>
      <c r="ES59" s="295"/>
      <c r="ET59" s="295"/>
      <c r="EU59" s="295"/>
      <c r="EV59" s="295"/>
      <c r="EW59" s="295"/>
      <c r="EX59" s="295"/>
      <c r="EY59" s="295"/>
      <c r="EZ59" s="295"/>
      <c r="FA59" s="295"/>
      <c r="FB59" s="295"/>
      <c r="FC59" s="295"/>
      <c r="FD59" s="295"/>
      <c r="FE59" s="295"/>
      <c r="FF59" s="295"/>
      <c r="FG59" s="295"/>
      <c r="FH59" s="295"/>
      <c r="FI59" s="295"/>
      <c r="FJ59" s="295"/>
      <c r="FK59" s="295"/>
      <c r="FL59" s="295"/>
      <c r="FM59" s="295"/>
      <c r="FN59" s="295"/>
      <c r="FO59" s="295"/>
      <c r="FP59" s="295"/>
      <c r="FQ59" s="295"/>
      <c r="FR59" s="295"/>
      <c r="FS59" s="295"/>
      <c r="FT59" s="295"/>
      <c r="FU59" s="295"/>
      <c r="FV59" s="295"/>
      <c r="FW59" s="295"/>
      <c r="FX59" s="295"/>
      <c r="FY59" s="295"/>
      <c r="FZ59" s="295"/>
      <c r="GA59" s="295"/>
      <c r="GB59" s="295"/>
      <c r="GC59" s="295"/>
      <c r="GD59" s="295"/>
      <c r="GE59" s="295"/>
      <c r="GF59" s="295"/>
      <c r="GG59" s="295"/>
      <c r="GH59" s="295"/>
      <c r="GI59" s="295"/>
      <c r="GJ59" s="295"/>
      <c r="GK59" s="295"/>
      <c r="GL59" s="295"/>
      <c r="GM59" s="295"/>
      <c r="GN59" s="295"/>
      <c r="GO59" s="295"/>
      <c r="GP59" s="295"/>
      <c r="GQ59" s="295"/>
      <c r="GR59" s="295"/>
      <c r="GS59" s="295"/>
      <c r="GT59" s="295"/>
      <c r="GU59" s="295"/>
      <c r="GV59" s="295"/>
      <c r="GW59" s="295"/>
      <c r="GX59" s="295"/>
      <c r="GY59" s="295"/>
      <c r="GZ59" s="295"/>
      <c r="HA59" s="295"/>
      <c r="HB59" s="295"/>
      <c r="HC59" s="295"/>
      <c r="HD59" s="295"/>
      <c r="HE59" s="295"/>
      <c r="HF59" s="295"/>
      <c r="HG59" s="295"/>
      <c r="HH59" s="295"/>
      <c r="HI59" s="295"/>
      <c r="HJ59" s="295"/>
      <c r="HK59" s="295"/>
      <c r="HL59" s="295"/>
      <c r="HM59" s="295"/>
      <c r="HN59" s="295"/>
      <c r="HO59" s="295"/>
      <c r="HP59" s="295"/>
      <c r="HQ59" s="295"/>
      <c r="HR59" s="295"/>
      <c r="HS59" s="295"/>
      <c r="HT59" s="295"/>
      <c r="HU59" s="295"/>
      <c r="HV59" s="295"/>
      <c r="HW59" s="295"/>
    </row>
    <row r="60" spans="1:231" ht="14.1" customHeight="1">
      <c r="A60" s="295"/>
      <c r="B60" s="314"/>
      <c r="C60" s="314"/>
      <c r="E60" s="332"/>
      <c r="F60" s="295"/>
      <c r="G60" s="295"/>
      <c r="H60" s="295"/>
      <c r="I60" s="295"/>
      <c r="K60" s="957"/>
      <c r="L60" s="953"/>
      <c r="M60" s="953"/>
      <c r="N60" s="953"/>
      <c r="O60" s="953"/>
      <c r="P60" s="953"/>
      <c r="Q60" s="953"/>
      <c r="R60" s="953"/>
      <c r="S60" s="953"/>
      <c r="T60" s="953"/>
      <c r="U60" s="294"/>
      <c r="V60" s="294"/>
      <c r="W60" s="294"/>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5"/>
      <c r="CP60" s="295"/>
      <c r="CQ60" s="295"/>
      <c r="CR60" s="295"/>
      <c r="CS60" s="295"/>
      <c r="CT60" s="295"/>
      <c r="CU60" s="295"/>
      <c r="CV60" s="295"/>
      <c r="CW60" s="295"/>
      <c r="CX60" s="295"/>
      <c r="CY60" s="295"/>
      <c r="CZ60" s="295"/>
      <c r="DA60" s="295"/>
      <c r="DB60" s="295"/>
      <c r="DC60" s="295"/>
      <c r="DD60" s="295"/>
      <c r="DE60" s="295"/>
      <c r="DF60" s="295"/>
      <c r="DG60" s="295"/>
      <c r="DH60" s="295"/>
      <c r="DI60" s="295"/>
      <c r="DJ60" s="295"/>
      <c r="DK60" s="295"/>
      <c r="DL60" s="295"/>
      <c r="DM60" s="295"/>
      <c r="DN60" s="295"/>
      <c r="DO60" s="295"/>
      <c r="DP60" s="295"/>
      <c r="DQ60" s="295"/>
      <c r="DR60" s="295"/>
      <c r="DS60" s="295"/>
      <c r="DT60" s="295"/>
      <c r="DU60" s="295"/>
      <c r="DV60" s="295"/>
      <c r="DW60" s="295"/>
      <c r="DX60" s="295"/>
      <c r="DY60" s="295"/>
      <c r="DZ60" s="295"/>
      <c r="EA60" s="295"/>
      <c r="EB60" s="295"/>
      <c r="EC60" s="295"/>
      <c r="ED60" s="295"/>
      <c r="EE60" s="295"/>
      <c r="EF60" s="295"/>
      <c r="EG60" s="295"/>
      <c r="EH60" s="295"/>
      <c r="EI60" s="295"/>
      <c r="EJ60" s="295"/>
      <c r="EK60" s="295"/>
      <c r="EL60" s="295"/>
      <c r="EM60" s="295"/>
      <c r="EN60" s="295"/>
      <c r="EO60" s="295"/>
      <c r="EP60" s="295"/>
      <c r="EQ60" s="295"/>
      <c r="ER60" s="295"/>
      <c r="ES60" s="295"/>
      <c r="ET60" s="295"/>
      <c r="EU60" s="295"/>
      <c r="EV60" s="295"/>
      <c r="EW60" s="295"/>
      <c r="EX60" s="295"/>
      <c r="EY60" s="295"/>
      <c r="EZ60" s="295"/>
      <c r="FA60" s="295"/>
      <c r="FB60" s="295"/>
      <c r="FC60" s="295"/>
      <c r="FD60" s="295"/>
      <c r="FE60" s="295"/>
      <c r="FF60" s="295"/>
      <c r="FG60" s="295"/>
      <c r="FH60" s="295"/>
      <c r="FI60" s="295"/>
      <c r="FJ60" s="295"/>
      <c r="FK60" s="295"/>
      <c r="FL60" s="295"/>
      <c r="FM60" s="295"/>
      <c r="FN60" s="295"/>
      <c r="FO60" s="295"/>
      <c r="FP60" s="295"/>
      <c r="FQ60" s="295"/>
      <c r="FR60" s="295"/>
      <c r="FS60" s="295"/>
      <c r="FT60" s="295"/>
      <c r="FU60" s="295"/>
      <c r="FV60" s="295"/>
      <c r="FW60" s="295"/>
      <c r="FX60" s="295"/>
      <c r="FY60" s="295"/>
      <c r="FZ60" s="295"/>
      <c r="GA60" s="295"/>
      <c r="GB60" s="295"/>
      <c r="GC60" s="295"/>
      <c r="GD60" s="295"/>
      <c r="GE60" s="295"/>
      <c r="GF60" s="295"/>
      <c r="GG60" s="295"/>
      <c r="GH60" s="295"/>
      <c r="GI60" s="295"/>
      <c r="GJ60" s="295"/>
      <c r="GK60" s="295"/>
      <c r="GL60" s="295"/>
      <c r="GM60" s="295"/>
      <c r="GN60" s="295"/>
      <c r="GO60" s="295"/>
      <c r="GP60" s="295"/>
      <c r="GQ60" s="295"/>
      <c r="GR60" s="295"/>
      <c r="GS60" s="295"/>
      <c r="GT60" s="295"/>
      <c r="GU60" s="295"/>
      <c r="GV60" s="295"/>
      <c r="GW60" s="295"/>
      <c r="GX60" s="295"/>
      <c r="GY60" s="295"/>
      <c r="GZ60" s="295"/>
      <c r="HA60" s="295"/>
      <c r="HB60" s="295"/>
      <c r="HC60" s="295"/>
      <c r="HD60" s="295"/>
      <c r="HE60" s="295"/>
      <c r="HF60" s="295"/>
      <c r="HG60" s="295"/>
      <c r="HH60" s="295"/>
      <c r="HI60" s="295"/>
      <c r="HJ60" s="295"/>
      <c r="HK60" s="295"/>
      <c r="HL60" s="295"/>
      <c r="HM60" s="295"/>
      <c r="HN60" s="295"/>
      <c r="HO60" s="295"/>
      <c r="HP60" s="295"/>
      <c r="HQ60" s="295"/>
      <c r="HR60" s="295"/>
      <c r="HS60" s="295"/>
      <c r="HT60" s="295"/>
      <c r="HU60" s="295"/>
      <c r="HV60" s="295"/>
      <c r="HW60" s="295"/>
    </row>
    <row r="61" spans="1:231" ht="14.1" customHeight="1">
      <c r="A61" s="295"/>
      <c r="B61" s="314"/>
      <c r="C61" s="314"/>
      <c r="E61" s="332"/>
      <c r="F61" s="295"/>
      <c r="G61" s="295"/>
      <c r="H61" s="295"/>
      <c r="I61" s="295"/>
      <c r="K61" s="957"/>
      <c r="L61" s="953"/>
      <c r="M61" s="953"/>
      <c r="N61" s="953"/>
      <c r="O61" s="953"/>
      <c r="P61" s="953"/>
      <c r="Q61" s="953"/>
      <c r="R61" s="953"/>
      <c r="S61" s="953"/>
      <c r="T61" s="953"/>
      <c r="U61" s="294"/>
      <c r="V61" s="294"/>
      <c r="W61" s="294"/>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5"/>
      <c r="AZ61" s="295"/>
      <c r="BA61" s="295"/>
      <c r="BB61" s="295"/>
      <c r="BC61" s="295"/>
      <c r="BD61" s="295"/>
      <c r="BE61" s="295"/>
      <c r="BF61" s="295"/>
      <c r="BG61" s="295"/>
      <c r="BH61" s="295"/>
      <c r="BI61" s="295"/>
      <c r="BJ61" s="295"/>
      <c r="BK61" s="295"/>
      <c r="BL61" s="295"/>
      <c r="BM61" s="295"/>
      <c r="BN61" s="295"/>
      <c r="BO61" s="295"/>
      <c r="BP61" s="295"/>
      <c r="BQ61" s="295"/>
      <c r="BR61" s="295"/>
      <c r="BS61" s="295"/>
      <c r="BT61" s="295"/>
      <c r="BU61" s="295"/>
      <c r="BV61" s="295"/>
      <c r="BW61" s="295"/>
      <c r="BX61" s="295"/>
      <c r="BY61" s="295"/>
      <c r="BZ61" s="295"/>
      <c r="CA61" s="295"/>
      <c r="CB61" s="295"/>
      <c r="CC61" s="295"/>
      <c r="CD61" s="295"/>
      <c r="CE61" s="295"/>
      <c r="CF61" s="295"/>
      <c r="CG61" s="295"/>
      <c r="CH61" s="295"/>
      <c r="CI61" s="295"/>
      <c r="CJ61" s="295"/>
      <c r="CK61" s="295"/>
      <c r="CL61" s="295"/>
      <c r="CM61" s="295"/>
      <c r="CN61" s="295"/>
      <c r="CO61" s="295"/>
      <c r="CP61" s="295"/>
      <c r="CQ61" s="295"/>
      <c r="CR61" s="295"/>
      <c r="CS61" s="295"/>
      <c r="CT61" s="295"/>
      <c r="CU61" s="295"/>
      <c r="CV61" s="295"/>
      <c r="CW61" s="295"/>
      <c r="CX61" s="295"/>
      <c r="CY61" s="295"/>
      <c r="CZ61" s="295"/>
      <c r="DA61" s="295"/>
      <c r="DB61" s="295"/>
      <c r="DC61" s="295"/>
      <c r="DD61" s="295"/>
      <c r="DE61" s="295"/>
      <c r="DF61" s="295"/>
      <c r="DG61" s="295"/>
      <c r="DH61" s="295"/>
      <c r="DI61" s="295"/>
      <c r="DJ61" s="295"/>
      <c r="DK61" s="295"/>
      <c r="DL61" s="295"/>
      <c r="DM61" s="295"/>
      <c r="DN61" s="295"/>
      <c r="DO61" s="295"/>
      <c r="DP61" s="295"/>
      <c r="DQ61" s="295"/>
      <c r="DR61" s="295"/>
      <c r="DS61" s="295"/>
      <c r="DT61" s="295"/>
      <c r="DU61" s="295"/>
      <c r="DV61" s="295"/>
      <c r="DW61" s="295"/>
      <c r="DX61" s="295"/>
      <c r="DY61" s="295"/>
      <c r="DZ61" s="295"/>
      <c r="EA61" s="295"/>
      <c r="EB61" s="295"/>
      <c r="EC61" s="295"/>
      <c r="ED61" s="295"/>
      <c r="EE61" s="295"/>
      <c r="EF61" s="295"/>
      <c r="EG61" s="295"/>
      <c r="EH61" s="295"/>
      <c r="EI61" s="295"/>
      <c r="EJ61" s="295"/>
      <c r="EK61" s="295"/>
      <c r="EL61" s="295"/>
      <c r="EM61" s="295"/>
      <c r="EN61" s="295"/>
      <c r="EO61" s="295"/>
      <c r="EP61" s="295"/>
      <c r="EQ61" s="295"/>
      <c r="ER61" s="295"/>
      <c r="ES61" s="295"/>
      <c r="ET61" s="295"/>
      <c r="EU61" s="295"/>
      <c r="EV61" s="295"/>
      <c r="EW61" s="295"/>
      <c r="EX61" s="295"/>
      <c r="EY61" s="295"/>
      <c r="EZ61" s="295"/>
      <c r="FA61" s="295"/>
      <c r="FB61" s="295"/>
      <c r="FC61" s="295"/>
      <c r="FD61" s="295"/>
      <c r="FE61" s="295"/>
      <c r="FF61" s="295"/>
      <c r="FG61" s="295"/>
      <c r="FH61" s="295"/>
      <c r="FI61" s="295"/>
      <c r="FJ61" s="295"/>
      <c r="FK61" s="295"/>
      <c r="FL61" s="295"/>
      <c r="FM61" s="295"/>
      <c r="FN61" s="295"/>
      <c r="FO61" s="295"/>
      <c r="FP61" s="295"/>
      <c r="FQ61" s="295"/>
      <c r="FR61" s="295"/>
      <c r="FS61" s="295"/>
      <c r="FT61" s="295"/>
      <c r="FU61" s="295"/>
      <c r="FV61" s="295"/>
      <c r="FW61" s="295"/>
      <c r="FX61" s="295"/>
      <c r="FY61" s="295"/>
      <c r="FZ61" s="295"/>
      <c r="GA61" s="295"/>
      <c r="GB61" s="295"/>
      <c r="GC61" s="295"/>
      <c r="GD61" s="295"/>
      <c r="GE61" s="295"/>
      <c r="GF61" s="295"/>
      <c r="GG61" s="295"/>
      <c r="GH61" s="295"/>
      <c r="GI61" s="295"/>
      <c r="GJ61" s="295"/>
      <c r="GK61" s="295"/>
      <c r="GL61" s="295"/>
      <c r="GM61" s="295"/>
      <c r="GN61" s="295"/>
      <c r="GO61" s="295"/>
      <c r="GP61" s="295"/>
      <c r="GQ61" s="295"/>
      <c r="GR61" s="295"/>
      <c r="GS61" s="295"/>
      <c r="GT61" s="295"/>
      <c r="GU61" s="295"/>
      <c r="GV61" s="295"/>
      <c r="GW61" s="295"/>
      <c r="GX61" s="295"/>
      <c r="GY61" s="295"/>
      <c r="GZ61" s="295"/>
      <c r="HA61" s="295"/>
      <c r="HB61" s="295"/>
      <c r="HC61" s="295"/>
      <c r="HD61" s="295"/>
      <c r="HE61" s="295"/>
      <c r="HF61" s="295"/>
      <c r="HG61" s="295"/>
      <c r="HH61" s="295"/>
      <c r="HI61" s="295"/>
      <c r="HJ61" s="295"/>
      <c r="HK61" s="295"/>
      <c r="HL61" s="295"/>
      <c r="HM61" s="295"/>
      <c r="HN61" s="295"/>
      <c r="HO61" s="295"/>
      <c r="HP61" s="295"/>
      <c r="HQ61" s="295"/>
      <c r="HR61" s="295"/>
      <c r="HS61" s="295"/>
      <c r="HT61" s="295"/>
      <c r="HU61" s="295"/>
      <c r="HV61" s="295"/>
      <c r="HW61" s="295"/>
    </row>
    <row r="62" spans="1:231" ht="14.1" customHeight="1">
      <c r="A62" s="295"/>
      <c r="B62" s="314"/>
      <c r="C62" s="314"/>
      <c r="E62" s="332"/>
      <c r="F62" s="295"/>
      <c r="G62" s="295"/>
      <c r="H62" s="295"/>
      <c r="I62" s="295"/>
      <c r="K62" s="957"/>
      <c r="L62" s="953"/>
      <c r="M62" s="953"/>
      <c r="N62" s="953"/>
      <c r="O62" s="953"/>
      <c r="P62" s="953"/>
      <c r="Q62" s="953"/>
      <c r="R62" s="953"/>
      <c r="S62" s="953"/>
      <c r="T62" s="953"/>
      <c r="U62" s="294"/>
      <c r="V62" s="294"/>
      <c r="W62" s="294"/>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c r="BL62" s="295"/>
      <c r="BM62" s="295"/>
      <c r="BN62" s="295"/>
      <c r="BO62" s="295"/>
      <c r="BP62" s="295"/>
      <c r="BQ62" s="295"/>
      <c r="BR62" s="295"/>
      <c r="BS62" s="295"/>
      <c r="BT62" s="295"/>
      <c r="BU62" s="295"/>
      <c r="BV62" s="295"/>
      <c r="BW62" s="295"/>
      <c r="BX62" s="295"/>
      <c r="BY62" s="295"/>
      <c r="BZ62" s="295"/>
      <c r="CA62" s="295"/>
      <c r="CB62" s="295"/>
      <c r="CC62" s="295"/>
      <c r="CD62" s="295"/>
      <c r="CE62" s="295"/>
      <c r="CF62" s="295"/>
      <c r="CG62" s="295"/>
      <c r="CH62" s="295"/>
      <c r="CI62" s="295"/>
      <c r="CJ62" s="295"/>
      <c r="CK62" s="295"/>
      <c r="CL62" s="295"/>
      <c r="CM62" s="295"/>
      <c r="CN62" s="295"/>
      <c r="CO62" s="295"/>
      <c r="CP62" s="295"/>
      <c r="CQ62" s="295"/>
      <c r="CR62" s="295"/>
      <c r="CS62" s="295"/>
      <c r="CT62" s="295"/>
      <c r="CU62" s="295"/>
      <c r="CV62" s="295"/>
      <c r="CW62" s="295"/>
      <c r="CX62" s="295"/>
      <c r="CY62" s="295"/>
      <c r="CZ62" s="295"/>
      <c r="DA62" s="295"/>
      <c r="DB62" s="295"/>
      <c r="DC62" s="295"/>
      <c r="DD62" s="295"/>
      <c r="DE62" s="295"/>
      <c r="DF62" s="295"/>
      <c r="DG62" s="295"/>
      <c r="DH62" s="295"/>
      <c r="DI62" s="295"/>
      <c r="DJ62" s="295"/>
      <c r="DK62" s="295"/>
      <c r="DL62" s="295"/>
      <c r="DM62" s="295"/>
      <c r="DN62" s="295"/>
      <c r="DO62" s="295"/>
      <c r="DP62" s="295"/>
      <c r="DQ62" s="295"/>
      <c r="DR62" s="295"/>
      <c r="DS62" s="295"/>
      <c r="DT62" s="295"/>
      <c r="DU62" s="295"/>
      <c r="DV62" s="295"/>
      <c r="DW62" s="295"/>
      <c r="DX62" s="295"/>
      <c r="DY62" s="295"/>
      <c r="DZ62" s="295"/>
      <c r="EA62" s="295"/>
      <c r="EB62" s="295"/>
      <c r="EC62" s="295"/>
      <c r="ED62" s="295"/>
      <c r="EE62" s="295"/>
      <c r="EF62" s="295"/>
      <c r="EG62" s="295"/>
      <c r="EH62" s="295"/>
      <c r="EI62" s="295"/>
      <c r="EJ62" s="295"/>
      <c r="EK62" s="295"/>
      <c r="EL62" s="295"/>
      <c r="EM62" s="295"/>
      <c r="EN62" s="295"/>
      <c r="EO62" s="295"/>
      <c r="EP62" s="295"/>
      <c r="EQ62" s="295"/>
      <c r="ER62" s="295"/>
      <c r="ES62" s="295"/>
      <c r="ET62" s="295"/>
      <c r="EU62" s="295"/>
      <c r="EV62" s="295"/>
      <c r="EW62" s="295"/>
      <c r="EX62" s="295"/>
      <c r="EY62" s="295"/>
      <c r="EZ62" s="295"/>
      <c r="FA62" s="295"/>
      <c r="FB62" s="295"/>
      <c r="FC62" s="295"/>
      <c r="FD62" s="295"/>
      <c r="FE62" s="295"/>
      <c r="FF62" s="295"/>
      <c r="FG62" s="295"/>
      <c r="FH62" s="295"/>
      <c r="FI62" s="295"/>
      <c r="FJ62" s="295"/>
      <c r="FK62" s="295"/>
      <c r="FL62" s="295"/>
      <c r="FM62" s="295"/>
      <c r="FN62" s="295"/>
      <c r="FO62" s="295"/>
      <c r="FP62" s="295"/>
      <c r="FQ62" s="295"/>
      <c r="FR62" s="295"/>
      <c r="FS62" s="295"/>
      <c r="FT62" s="295"/>
      <c r="FU62" s="295"/>
      <c r="FV62" s="295"/>
      <c r="FW62" s="295"/>
      <c r="FX62" s="295"/>
      <c r="FY62" s="295"/>
      <c r="FZ62" s="295"/>
      <c r="GA62" s="295"/>
      <c r="GB62" s="295"/>
      <c r="GC62" s="295"/>
      <c r="GD62" s="295"/>
      <c r="GE62" s="295"/>
      <c r="GF62" s="295"/>
      <c r="GG62" s="295"/>
      <c r="GH62" s="295"/>
      <c r="GI62" s="295"/>
      <c r="GJ62" s="295"/>
      <c r="GK62" s="295"/>
      <c r="GL62" s="295"/>
      <c r="GM62" s="295"/>
      <c r="GN62" s="295"/>
      <c r="GO62" s="295"/>
      <c r="GP62" s="295"/>
      <c r="GQ62" s="295"/>
      <c r="GR62" s="295"/>
      <c r="GS62" s="295"/>
      <c r="GT62" s="295"/>
      <c r="GU62" s="295"/>
      <c r="GV62" s="295"/>
      <c r="GW62" s="295"/>
      <c r="GX62" s="295"/>
      <c r="GY62" s="295"/>
      <c r="GZ62" s="295"/>
      <c r="HA62" s="295"/>
      <c r="HB62" s="295"/>
      <c r="HC62" s="295"/>
      <c r="HD62" s="295"/>
      <c r="HE62" s="295"/>
      <c r="HF62" s="295"/>
      <c r="HG62" s="295"/>
      <c r="HH62" s="295"/>
      <c r="HI62" s="295"/>
      <c r="HJ62" s="295"/>
      <c r="HK62" s="295"/>
      <c r="HL62" s="295"/>
      <c r="HM62" s="295"/>
      <c r="HN62" s="295"/>
      <c r="HO62" s="295"/>
      <c r="HP62" s="295"/>
      <c r="HQ62" s="295"/>
      <c r="HR62" s="295"/>
      <c r="HS62" s="295"/>
      <c r="HT62" s="295"/>
      <c r="HU62" s="295"/>
      <c r="HV62" s="295"/>
      <c r="HW62" s="295"/>
    </row>
    <row r="63" spans="1:231" ht="14.1" customHeight="1">
      <c r="A63" s="295"/>
      <c r="B63" s="314"/>
      <c r="C63" s="314"/>
      <c r="E63" s="332"/>
      <c r="F63" s="295"/>
      <c r="G63" s="295"/>
      <c r="H63" s="295"/>
      <c r="I63" s="295"/>
      <c r="K63" s="957"/>
      <c r="L63" s="953"/>
      <c r="M63" s="953"/>
      <c r="N63" s="953"/>
      <c r="O63" s="953"/>
      <c r="P63" s="953"/>
      <c r="Q63" s="953"/>
      <c r="R63" s="953"/>
      <c r="S63" s="953"/>
      <c r="T63" s="953"/>
      <c r="U63" s="294"/>
      <c r="V63" s="294"/>
      <c r="W63" s="294"/>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5"/>
      <c r="BR63" s="295"/>
      <c r="BS63" s="295"/>
      <c r="BT63" s="295"/>
      <c r="BU63" s="295"/>
      <c r="BV63" s="295"/>
      <c r="BW63" s="295"/>
      <c r="BX63" s="295"/>
      <c r="BY63" s="295"/>
      <c r="BZ63" s="295"/>
      <c r="CA63" s="295"/>
      <c r="CB63" s="295"/>
      <c r="CC63" s="295"/>
      <c r="CD63" s="295"/>
      <c r="CE63" s="295"/>
      <c r="CF63" s="295"/>
      <c r="CG63" s="295"/>
      <c r="CH63" s="295"/>
      <c r="CI63" s="295"/>
      <c r="CJ63" s="295"/>
      <c r="CK63" s="295"/>
      <c r="CL63" s="295"/>
      <c r="CM63" s="295"/>
      <c r="CN63" s="295"/>
      <c r="CO63" s="295"/>
      <c r="CP63" s="295"/>
      <c r="CQ63" s="295"/>
      <c r="CR63" s="295"/>
      <c r="CS63" s="295"/>
      <c r="CT63" s="295"/>
      <c r="CU63" s="295"/>
      <c r="CV63" s="295"/>
      <c r="CW63" s="295"/>
      <c r="CX63" s="295"/>
      <c r="CY63" s="295"/>
      <c r="CZ63" s="295"/>
      <c r="DA63" s="295"/>
      <c r="DB63" s="295"/>
      <c r="DC63" s="295"/>
      <c r="DD63" s="295"/>
      <c r="DE63" s="295"/>
      <c r="DF63" s="295"/>
      <c r="DG63" s="295"/>
      <c r="DH63" s="295"/>
      <c r="DI63" s="295"/>
      <c r="DJ63" s="295"/>
      <c r="DK63" s="295"/>
      <c r="DL63" s="295"/>
      <c r="DM63" s="295"/>
      <c r="DN63" s="295"/>
      <c r="DO63" s="295"/>
      <c r="DP63" s="295"/>
      <c r="DQ63" s="295"/>
      <c r="DR63" s="295"/>
      <c r="DS63" s="295"/>
      <c r="DT63" s="295"/>
      <c r="DU63" s="295"/>
      <c r="DV63" s="295"/>
      <c r="DW63" s="295"/>
      <c r="DX63" s="295"/>
      <c r="DY63" s="295"/>
      <c r="DZ63" s="295"/>
      <c r="EA63" s="295"/>
      <c r="EB63" s="295"/>
      <c r="EC63" s="295"/>
      <c r="ED63" s="295"/>
      <c r="EE63" s="295"/>
      <c r="EF63" s="295"/>
      <c r="EG63" s="295"/>
      <c r="EH63" s="295"/>
      <c r="EI63" s="295"/>
      <c r="EJ63" s="295"/>
      <c r="EK63" s="295"/>
      <c r="EL63" s="295"/>
      <c r="EM63" s="295"/>
      <c r="EN63" s="295"/>
      <c r="EO63" s="295"/>
      <c r="EP63" s="295"/>
      <c r="EQ63" s="295"/>
      <c r="ER63" s="295"/>
      <c r="ES63" s="295"/>
      <c r="ET63" s="295"/>
      <c r="EU63" s="295"/>
      <c r="EV63" s="295"/>
      <c r="EW63" s="295"/>
      <c r="EX63" s="295"/>
      <c r="EY63" s="295"/>
      <c r="EZ63" s="295"/>
      <c r="FA63" s="295"/>
      <c r="FB63" s="295"/>
      <c r="FC63" s="295"/>
      <c r="FD63" s="295"/>
      <c r="FE63" s="295"/>
      <c r="FF63" s="295"/>
      <c r="FG63" s="295"/>
      <c r="FH63" s="295"/>
      <c r="FI63" s="295"/>
      <c r="FJ63" s="295"/>
      <c r="FK63" s="295"/>
      <c r="FL63" s="295"/>
      <c r="FM63" s="295"/>
      <c r="FN63" s="295"/>
      <c r="FO63" s="295"/>
      <c r="FP63" s="295"/>
      <c r="FQ63" s="295"/>
      <c r="FR63" s="295"/>
      <c r="FS63" s="295"/>
      <c r="FT63" s="295"/>
      <c r="FU63" s="295"/>
      <c r="FV63" s="295"/>
      <c r="FW63" s="295"/>
      <c r="FX63" s="295"/>
      <c r="FY63" s="295"/>
      <c r="FZ63" s="295"/>
      <c r="GA63" s="295"/>
      <c r="GB63" s="295"/>
      <c r="GC63" s="295"/>
      <c r="GD63" s="295"/>
      <c r="GE63" s="295"/>
      <c r="GF63" s="295"/>
      <c r="GG63" s="295"/>
      <c r="GH63" s="295"/>
      <c r="GI63" s="295"/>
      <c r="GJ63" s="295"/>
      <c r="GK63" s="295"/>
      <c r="GL63" s="295"/>
      <c r="GM63" s="295"/>
      <c r="GN63" s="295"/>
      <c r="GO63" s="295"/>
      <c r="GP63" s="295"/>
      <c r="GQ63" s="295"/>
      <c r="GR63" s="295"/>
      <c r="GS63" s="295"/>
      <c r="GT63" s="295"/>
      <c r="GU63" s="295"/>
      <c r="GV63" s="295"/>
      <c r="GW63" s="295"/>
      <c r="GX63" s="295"/>
      <c r="GY63" s="295"/>
      <c r="GZ63" s="295"/>
      <c r="HA63" s="295"/>
      <c r="HB63" s="295"/>
      <c r="HC63" s="295"/>
      <c r="HD63" s="295"/>
      <c r="HE63" s="295"/>
      <c r="HF63" s="295"/>
      <c r="HG63" s="295"/>
      <c r="HH63" s="295"/>
      <c r="HI63" s="295"/>
      <c r="HJ63" s="295"/>
      <c r="HK63" s="295"/>
      <c r="HL63" s="295"/>
      <c r="HM63" s="295"/>
      <c r="HN63" s="295"/>
      <c r="HO63" s="295"/>
      <c r="HP63" s="295"/>
      <c r="HQ63" s="295"/>
      <c r="HR63" s="295"/>
      <c r="HS63" s="295"/>
      <c r="HT63" s="295"/>
      <c r="HU63" s="295"/>
      <c r="HV63" s="295"/>
      <c r="HW63" s="295"/>
    </row>
    <row r="64" spans="1:231" ht="14.1" customHeight="1">
      <c r="A64" s="295"/>
      <c r="B64" s="314"/>
      <c r="C64" s="314"/>
      <c r="E64" s="332"/>
      <c r="F64" s="295"/>
      <c r="G64" s="295"/>
      <c r="H64" s="295"/>
      <c r="I64" s="295"/>
      <c r="K64" s="957"/>
      <c r="L64" s="953"/>
      <c r="M64" s="953"/>
      <c r="N64" s="953"/>
      <c r="O64" s="953"/>
      <c r="P64" s="953"/>
      <c r="Q64" s="953"/>
      <c r="R64" s="953"/>
      <c r="S64" s="953"/>
      <c r="T64" s="953"/>
      <c r="U64" s="294"/>
      <c r="V64" s="294"/>
      <c r="W64" s="294"/>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5"/>
      <c r="BR64" s="295"/>
      <c r="BS64" s="295"/>
      <c r="BT64" s="295"/>
      <c r="BU64" s="295"/>
      <c r="BV64" s="295"/>
      <c r="BW64" s="295"/>
      <c r="BX64" s="295"/>
      <c r="BY64" s="295"/>
      <c r="BZ64" s="295"/>
      <c r="CA64" s="295"/>
      <c r="CB64" s="295"/>
      <c r="CC64" s="295"/>
      <c r="CD64" s="295"/>
      <c r="CE64" s="295"/>
      <c r="CF64" s="295"/>
      <c r="CG64" s="295"/>
      <c r="CH64" s="295"/>
      <c r="CI64" s="295"/>
      <c r="CJ64" s="295"/>
      <c r="CK64" s="295"/>
      <c r="CL64" s="295"/>
      <c r="CM64" s="295"/>
      <c r="CN64" s="295"/>
      <c r="CO64" s="295"/>
      <c r="CP64" s="295"/>
      <c r="CQ64" s="295"/>
      <c r="CR64" s="295"/>
      <c r="CS64" s="295"/>
      <c r="CT64" s="295"/>
      <c r="CU64" s="295"/>
      <c r="CV64" s="295"/>
      <c r="CW64" s="295"/>
      <c r="CX64" s="295"/>
      <c r="CY64" s="295"/>
      <c r="CZ64" s="295"/>
      <c r="DA64" s="295"/>
      <c r="DB64" s="295"/>
      <c r="DC64" s="295"/>
      <c r="DD64" s="295"/>
      <c r="DE64" s="295"/>
      <c r="DF64" s="295"/>
      <c r="DG64" s="295"/>
      <c r="DH64" s="295"/>
      <c r="DI64" s="295"/>
      <c r="DJ64" s="295"/>
      <c r="DK64" s="295"/>
      <c r="DL64" s="295"/>
      <c r="DM64" s="295"/>
      <c r="DN64" s="295"/>
      <c r="DO64" s="295"/>
      <c r="DP64" s="295"/>
      <c r="DQ64" s="295"/>
      <c r="DR64" s="295"/>
      <c r="DS64" s="295"/>
      <c r="DT64" s="295"/>
      <c r="DU64" s="295"/>
      <c r="DV64" s="295"/>
      <c r="DW64" s="295"/>
      <c r="DX64" s="295"/>
      <c r="DY64" s="295"/>
      <c r="DZ64" s="295"/>
      <c r="EA64" s="295"/>
      <c r="EB64" s="295"/>
      <c r="EC64" s="295"/>
      <c r="ED64" s="295"/>
      <c r="EE64" s="295"/>
      <c r="EF64" s="295"/>
      <c r="EG64" s="295"/>
      <c r="EH64" s="295"/>
      <c r="EI64" s="295"/>
      <c r="EJ64" s="295"/>
      <c r="EK64" s="295"/>
      <c r="EL64" s="295"/>
      <c r="EM64" s="295"/>
      <c r="EN64" s="295"/>
      <c r="EO64" s="295"/>
      <c r="EP64" s="295"/>
      <c r="EQ64" s="295"/>
      <c r="ER64" s="295"/>
      <c r="ES64" s="295"/>
      <c r="ET64" s="295"/>
      <c r="EU64" s="295"/>
      <c r="EV64" s="295"/>
      <c r="EW64" s="295"/>
      <c r="EX64" s="295"/>
      <c r="EY64" s="295"/>
      <c r="EZ64" s="295"/>
      <c r="FA64" s="295"/>
      <c r="FB64" s="295"/>
      <c r="FC64" s="295"/>
      <c r="FD64" s="295"/>
      <c r="FE64" s="295"/>
      <c r="FF64" s="295"/>
      <c r="FG64" s="295"/>
      <c r="FH64" s="295"/>
      <c r="FI64" s="295"/>
      <c r="FJ64" s="295"/>
      <c r="FK64" s="295"/>
      <c r="FL64" s="295"/>
      <c r="FM64" s="295"/>
      <c r="FN64" s="295"/>
      <c r="FO64" s="295"/>
      <c r="FP64" s="295"/>
      <c r="FQ64" s="295"/>
      <c r="FR64" s="295"/>
      <c r="FS64" s="295"/>
      <c r="FT64" s="295"/>
      <c r="FU64" s="295"/>
      <c r="FV64" s="295"/>
      <c r="FW64" s="295"/>
      <c r="FX64" s="295"/>
      <c r="FY64" s="295"/>
      <c r="FZ64" s="295"/>
      <c r="GA64" s="295"/>
      <c r="GB64" s="295"/>
      <c r="GC64" s="295"/>
      <c r="GD64" s="295"/>
      <c r="GE64" s="295"/>
      <c r="GF64" s="295"/>
      <c r="GG64" s="295"/>
      <c r="GH64" s="295"/>
      <c r="GI64" s="295"/>
      <c r="GJ64" s="295"/>
      <c r="GK64" s="295"/>
      <c r="GL64" s="295"/>
      <c r="GM64" s="295"/>
      <c r="GN64" s="295"/>
      <c r="GO64" s="295"/>
      <c r="GP64" s="295"/>
      <c r="GQ64" s="295"/>
      <c r="GR64" s="295"/>
      <c r="GS64" s="295"/>
      <c r="GT64" s="295"/>
      <c r="GU64" s="295"/>
      <c r="GV64" s="295"/>
      <c r="GW64" s="295"/>
      <c r="GX64" s="295"/>
      <c r="GY64" s="295"/>
      <c r="GZ64" s="295"/>
      <c r="HA64" s="295"/>
      <c r="HB64" s="295"/>
      <c r="HC64" s="295"/>
      <c r="HD64" s="295"/>
      <c r="HE64" s="295"/>
      <c r="HF64" s="295"/>
      <c r="HG64" s="295"/>
      <c r="HH64" s="295"/>
      <c r="HI64" s="295"/>
      <c r="HJ64" s="295"/>
      <c r="HK64" s="295"/>
      <c r="HL64" s="295"/>
      <c r="HM64" s="295"/>
      <c r="HN64" s="295"/>
      <c r="HO64" s="295"/>
      <c r="HP64" s="295"/>
      <c r="HQ64" s="295"/>
      <c r="HR64" s="295"/>
      <c r="HS64" s="295"/>
      <c r="HT64" s="295"/>
      <c r="HU64" s="295"/>
      <c r="HV64" s="295"/>
      <c r="HW64" s="295"/>
    </row>
    <row r="65" spans="1:231" ht="14.1" customHeight="1">
      <c r="A65" s="295"/>
      <c r="B65" s="314"/>
      <c r="C65" s="314"/>
      <c r="E65" s="332"/>
      <c r="F65" s="295"/>
      <c r="G65" s="295"/>
      <c r="H65" s="295"/>
      <c r="I65" s="295"/>
      <c r="K65" s="957"/>
      <c r="L65" s="953"/>
      <c r="M65" s="953"/>
      <c r="N65" s="953"/>
      <c r="O65" s="953"/>
      <c r="P65" s="953"/>
      <c r="Q65" s="953"/>
      <c r="R65" s="953"/>
      <c r="S65" s="953"/>
      <c r="T65" s="953"/>
      <c r="U65" s="294"/>
      <c r="V65" s="294"/>
      <c r="W65" s="294"/>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5"/>
      <c r="FB65" s="295"/>
      <c r="FC65" s="295"/>
      <c r="FD65" s="295"/>
      <c r="FE65" s="295"/>
      <c r="FF65" s="295"/>
      <c r="FG65" s="295"/>
      <c r="FH65" s="295"/>
      <c r="FI65" s="295"/>
      <c r="FJ65" s="295"/>
      <c r="FK65" s="295"/>
      <c r="FL65" s="295"/>
      <c r="FM65" s="295"/>
      <c r="FN65" s="295"/>
      <c r="FO65" s="295"/>
      <c r="FP65" s="295"/>
      <c r="FQ65" s="295"/>
      <c r="FR65" s="295"/>
      <c r="FS65" s="295"/>
      <c r="FT65" s="295"/>
      <c r="FU65" s="295"/>
      <c r="FV65" s="295"/>
      <c r="FW65" s="295"/>
      <c r="FX65" s="295"/>
      <c r="FY65" s="295"/>
      <c r="FZ65" s="295"/>
      <c r="GA65" s="295"/>
      <c r="GB65" s="295"/>
      <c r="GC65" s="295"/>
      <c r="GD65" s="295"/>
      <c r="GE65" s="295"/>
      <c r="GF65" s="295"/>
      <c r="GG65" s="295"/>
      <c r="GH65" s="295"/>
      <c r="GI65" s="295"/>
      <c r="GJ65" s="295"/>
      <c r="GK65" s="295"/>
      <c r="GL65" s="295"/>
      <c r="GM65" s="295"/>
      <c r="GN65" s="295"/>
      <c r="GO65" s="295"/>
      <c r="GP65" s="295"/>
      <c r="GQ65" s="295"/>
      <c r="GR65" s="295"/>
      <c r="GS65" s="295"/>
      <c r="GT65" s="295"/>
      <c r="GU65" s="295"/>
      <c r="GV65" s="295"/>
      <c r="GW65" s="295"/>
      <c r="GX65" s="295"/>
      <c r="GY65" s="295"/>
      <c r="GZ65" s="295"/>
      <c r="HA65" s="295"/>
      <c r="HB65" s="295"/>
      <c r="HC65" s="295"/>
      <c r="HD65" s="295"/>
      <c r="HE65" s="295"/>
      <c r="HF65" s="295"/>
      <c r="HG65" s="295"/>
      <c r="HH65" s="295"/>
      <c r="HI65" s="295"/>
      <c r="HJ65" s="295"/>
      <c r="HK65" s="295"/>
      <c r="HL65" s="295"/>
      <c r="HM65" s="295"/>
      <c r="HN65" s="295"/>
      <c r="HO65" s="295"/>
      <c r="HP65" s="295"/>
      <c r="HQ65" s="295"/>
      <c r="HR65" s="295"/>
      <c r="HS65" s="295"/>
      <c r="HT65" s="295"/>
      <c r="HU65" s="295"/>
      <c r="HV65" s="295"/>
      <c r="HW65" s="295"/>
    </row>
    <row r="66" spans="1:231" ht="14.1" customHeight="1">
      <c r="A66" s="295"/>
      <c r="B66" s="314"/>
      <c r="C66" s="314"/>
      <c r="E66" s="332"/>
      <c r="F66" s="295"/>
      <c r="G66" s="295"/>
      <c r="H66" s="295"/>
      <c r="I66" s="295"/>
      <c r="K66" s="957"/>
      <c r="L66" s="953"/>
      <c r="M66" s="953"/>
      <c r="N66" s="953"/>
      <c r="O66" s="953"/>
      <c r="P66" s="953"/>
      <c r="Q66" s="953"/>
      <c r="R66" s="953"/>
      <c r="S66" s="953"/>
      <c r="T66" s="953"/>
      <c r="U66" s="294"/>
      <c r="V66" s="294"/>
      <c r="W66" s="294"/>
      <c r="X66" s="295"/>
      <c r="Y66" s="295"/>
      <c r="Z66" s="295"/>
      <c r="AA66" s="295"/>
      <c r="AB66" s="295"/>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5"/>
      <c r="BC66" s="295"/>
      <c r="BD66" s="295"/>
      <c r="BE66" s="295"/>
      <c r="BF66" s="295"/>
      <c r="BG66" s="295"/>
      <c r="BH66" s="295"/>
      <c r="BI66" s="295"/>
      <c r="BJ66" s="295"/>
      <c r="BK66" s="295"/>
      <c r="BL66" s="295"/>
      <c r="BM66" s="295"/>
      <c r="BN66" s="295"/>
      <c r="BO66" s="295"/>
      <c r="BP66" s="295"/>
      <c r="BQ66" s="295"/>
      <c r="BR66" s="295"/>
      <c r="BS66" s="295"/>
      <c r="BT66" s="295"/>
      <c r="BU66" s="295"/>
      <c r="BV66" s="295"/>
      <c r="BW66" s="295"/>
      <c r="BX66" s="295"/>
      <c r="BY66" s="295"/>
      <c r="BZ66" s="295"/>
      <c r="CA66" s="295"/>
      <c r="CB66" s="295"/>
      <c r="CC66" s="295"/>
      <c r="CD66" s="295"/>
      <c r="CE66" s="295"/>
      <c r="CF66" s="295"/>
      <c r="CG66" s="295"/>
      <c r="CH66" s="295"/>
      <c r="CI66" s="295"/>
      <c r="CJ66" s="295"/>
      <c r="CK66" s="295"/>
      <c r="CL66" s="295"/>
      <c r="CM66" s="295"/>
      <c r="CN66" s="295"/>
      <c r="CO66" s="295"/>
      <c r="CP66" s="295"/>
      <c r="CQ66" s="295"/>
      <c r="CR66" s="295"/>
      <c r="CS66" s="295"/>
      <c r="CT66" s="295"/>
      <c r="CU66" s="295"/>
      <c r="CV66" s="295"/>
      <c r="CW66" s="295"/>
      <c r="CX66" s="295"/>
      <c r="CY66" s="295"/>
      <c r="CZ66" s="295"/>
      <c r="DA66" s="295"/>
      <c r="DB66" s="295"/>
      <c r="DC66" s="295"/>
      <c r="DD66" s="295"/>
      <c r="DE66" s="295"/>
      <c r="DF66" s="295"/>
      <c r="DG66" s="295"/>
      <c r="DH66" s="295"/>
      <c r="DI66" s="295"/>
      <c r="DJ66" s="295"/>
      <c r="DK66" s="295"/>
      <c r="DL66" s="295"/>
      <c r="DM66" s="295"/>
      <c r="DN66" s="295"/>
      <c r="DO66" s="295"/>
      <c r="DP66" s="295"/>
      <c r="DQ66" s="295"/>
      <c r="DR66" s="295"/>
      <c r="DS66" s="295"/>
      <c r="DT66" s="295"/>
      <c r="DU66" s="295"/>
      <c r="DV66" s="295"/>
      <c r="DW66" s="295"/>
      <c r="DX66" s="295"/>
      <c r="DY66" s="295"/>
      <c r="DZ66" s="295"/>
      <c r="EA66" s="295"/>
      <c r="EB66" s="295"/>
      <c r="EC66" s="295"/>
      <c r="ED66" s="295"/>
      <c r="EE66" s="295"/>
      <c r="EF66" s="295"/>
      <c r="EG66" s="295"/>
      <c r="EH66" s="295"/>
      <c r="EI66" s="295"/>
      <c r="EJ66" s="295"/>
      <c r="EK66" s="295"/>
      <c r="EL66" s="295"/>
      <c r="EM66" s="295"/>
      <c r="EN66" s="295"/>
      <c r="EO66" s="295"/>
      <c r="EP66" s="295"/>
      <c r="EQ66" s="295"/>
      <c r="ER66" s="295"/>
      <c r="ES66" s="295"/>
      <c r="ET66" s="295"/>
      <c r="EU66" s="295"/>
      <c r="EV66" s="295"/>
      <c r="EW66" s="295"/>
      <c r="EX66" s="295"/>
      <c r="EY66" s="295"/>
      <c r="EZ66" s="295"/>
      <c r="FA66" s="295"/>
      <c r="FB66" s="295"/>
      <c r="FC66" s="295"/>
      <c r="FD66" s="295"/>
      <c r="FE66" s="295"/>
      <c r="FF66" s="295"/>
      <c r="FG66" s="295"/>
      <c r="FH66" s="295"/>
      <c r="FI66" s="295"/>
      <c r="FJ66" s="295"/>
      <c r="FK66" s="295"/>
      <c r="FL66" s="295"/>
      <c r="FM66" s="295"/>
      <c r="FN66" s="295"/>
      <c r="FO66" s="295"/>
      <c r="FP66" s="295"/>
      <c r="FQ66" s="295"/>
      <c r="FR66" s="295"/>
      <c r="FS66" s="295"/>
      <c r="FT66" s="295"/>
      <c r="FU66" s="295"/>
      <c r="FV66" s="295"/>
      <c r="FW66" s="295"/>
      <c r="FX66" s="295"/>
      <c r="FY66" s="295"/>
      <c r="FZ66" s="295"/>
      <c r="GA66" s="295"/>
      <c r="GB66" s="295"/>
      <c r="GC66" s="295"/>
      <c r="GD66" s="295"/>
      <c r="GE66" s="295"/>
      <c r="GF66" s="295"/>
      <c r="GG66" s="295"/>
      <c r="GH66" s="295"/>
      <c r="GI66" s="295"/>
      <c r="GJ66" s="295"/>
      <c r="GK66" s="295"/>
      <c r="GL66" s="295"/>
      <c r="GM66" s="295"/>
      <c r="GN66" s="295"/>
      <c r="GO66" s="295"/>
      <c r="GP66" s="295"/>
      <c r="GQ66" s="295"/>
      <c r="GR66" s="295"/>
      <c r="GS66" s="295"/>
      <c r="GT66" s="295"/>
      <c r="GU66" s="295"/>
      <c r="GV66" s="295"/>
      <c r="GW66" s="295"/>
      <c r="GX66" s="295"/>
      <c r="GY66" s="295"/>
      <c r="GZ66" s="295"/>
      <c r="HA66" s="295"/>
      <c r="HB66" s="295"/>
      <c r="HC66" s="295"/>
      <c r="HD66" s="295"/>
      <c r="HE66" s="295"/>
      <c r="HF66" s="295"/>
      <c r="HG66" s="295"/>
      <c r="HH66" s="295"/>
      <c r="HI66" s="295"/>
      <c r="HJ66" s="295"/>
      <c r="HK66" s="295"/>
      <c r="HL66" s="295"/>
      <c r="HM66" s="295"/>
      <c r="HN66" s="295"/>
      <c r="HO66" s="295"/>
      <c r="HP66" s="295"/>
      <c r="HQ66" s="295"/>
      <c r="HR66" s="295"/>
      <c r="HS66" s="295"/>
      <c r="HT66" s="295"/>
      <c r="HU66" s="295"/>
      <c r="HV66" s="295"/>
      <c r="HW66" s="295"/>
    </row>
    <row r="67" spans="1:231" ht="14.1" customHeight="1">
      <c r="A67" s="295"/>
      <c r="B67" s="314"/>
      <c r="C67" s="314"/>
      <c r="E67" s="332"/>
      <c r="F67" s="295"/>
      <c r="G67" s="295"/>
      <c r="H67" s="295"/>
      <c r="I67" s="295"/>
      <c r="K67" s="957"/>
      <c r="L67" s="953"/>
      <c r="M67" s="953"/>
      <c r="N67" s="953"/>
      <c r="O67" s="953"/>
      <c r="P67" s="953"/>
      <c r="Q67" s="953"/>
      <c r="R67" s="953"/>
      <c r="S67" s="953"/>
      <c r="T67" s="953"/>
      <c r="U67" s="294"/>
      <c r="V67" s="294"/>
      <c r="W67" s="294"/>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c r="BG67" s="295"/>
      <c r="BH67" s="295"/>
      <c r="BI67" s="295"/>
      <c r="BJ67" s="295"/>
      <c r="BK67" s="295"/>
      <c r="BL67" s="295"/>
      <c r="BM67" s="295"/>
      <c r="BN67" s="295"/>
      <c r="BO67" s="295"/>
      <c r="BP67" s="295"/>
      <c r="BQ67" s="295"/>
      <c r="BR67" s="295"/>
      <c r="BS67" s="295"/>
      <c r="BT67" s="295"/>
      <c r="BU67" s="295"/>
      <c r="BV67" s="295"/>
      <c r="BW67" s="295"/>
      <c r="BX67" s="295"/>
      <c r="BY67" s="295"/>
      <c r="BZ67" s="295"/>
      <c r="CA67" s="295"/>
      <c r="CB67" s="295"/>
      <c r="CC67" s="295"/>
      <c r="CD67" s="295"/>
      <c r="CE67" s="295"/>
      <c r="CF67" s="295"/>
      <c r="CG67" s="295"/>
      <c r="CH67" s="295"/>
      <c r="CI67" s="295"/>
      <c r="CJ67" s="295"/>
      <c r="CK67" s="295"/>
      <c r="CL67" s="295"/>
      <c r="CM67" s="295"/>
      <c r="CN67" s="295"/>
      <c r="CO67" s="295"/>
      <c r="CP67" s="295"/>
      <c r="CQ67" s="295"/>
      <c r="CR67" s="295"/>
      <c r="CS67" s="295"/>
      <c r="CT67" s="295"/>
      <c r="CU67" s="295"/>
      <c r="CV67" s="295"/>
      <c r="CW67" s="295"/>
      <c r="CX67" s="295"/>
      <c r="CY67" s="295"/>
      <c r="CZ67" s="295"/>
      <c r="DA67" s="295"/>
      <c r="DB67" s="295"/>
      <c r="DC67" s="295"/>
      <c r="DD67" s="295"/>
      <c r="DE67" s="295"/>
      <c r="DF67" s="295"/>
      <c r="DG67" s="295"/>
      <c r="DH67" s="295"/>
      <c r="DI67" s="295"/>
      <c r="DJ67" s="295"/>
      <c r="DK67" s="295"/>
      <c r="DL67" s="295"/>
      <c r="DM67" s="295"/>
      <c r="DN67" s="295"/>
      <c r="DO67" s="295"/>
      <c r="DP67" s="295"/>
      <c r="DQ67" s="295"/>
      <c r="DR67" s="295"/>
      <c r="DS67" s="295"/>
      <c r="DT67" s="295"/>
      <c r="DU67" s="295"/>
      <c r="DV67" s="295"/>
      <c r="DW67" s="295"/>
      <c r="DX67" s="295"/>
      <c r="DY67" s="295"/>
      <c r="DZ67" s="295"/>
      <c r="EA67" s="295"/>
      <c r="EB67" s="295"/>
      <c r="EC67" s="295"/>
      <c r="ED67" s="295"/>
      <c r="EE67" s="295"/>
      <c r="EF67" s="295"/>
      <c r="EG67" s="295"/>
      <c r="EH67" s="295"/>
      <c r="EI67" s="295"/>
      <c r="EJ67" s="295"/>
      <c r="EK67" s="295"/>
      <c r="EL67" s="295"/>
      <c r="EM67" s="295"/>
      <c r="EN67" s="295"/>
      <c r="EO67" s="295"/>
      <c r="EP67" s="295"/>
      <c r="EQ67" s="295"/>
      <c r="ER67" s="295"/>
      <c r="ES67" s="295"/>
      <c r="ET67" s="295"/>
      <c r="EU67" s="295"/>
      <c r="EV67" s="295"/>
      <c r="EW67" s="295"/>
      <c r="EX67" s="295"/>
      <c r="EY67" s="295"/>
      <c r="EZ67" s="295"/>
      <c r="FA67" s="295"/>
      <c r="FB67" s="295"/>
      <c r="FC67" s="295"/>
      <c r="FD67" s="295"/>
      <c r="FE67" s="295"/>
      <c r="FF67" s="295"/>
      <c r="FG67" s="295"/>
      <c r="FH67" s="295"/>
      <c r="FI67" s="295"/>
      <c r="FJ67" s="295"/>
      <c r="FK67" s="295"/>
      <c r="FL67" s="295"/>
      <c r="FM67" s="295"/>
      <c r="FN67" s="295"/>
      <c r="FO67" s="295"/>
      <c r="FP67" s="295"/>
      <c r="FQ67" s="295"/>
      <c r="FR67" s="295"/>
      <c r="FS67" s="295"/>
      <c r="FT67" s="295"/>
      <c r="FU67" s="295"/>
      <c r="FV67" s="295"/>
      <c r="FW67" s="295"/>
      <c r="FX67" s="295"/>
      <c r="FY67" s="295"/>
      <c r="FZ67" s="295"/>
      <c r="GA67" s="295"/>
      <c r="GB67" s="295"/>
      <c r="GC67" s="295"/>
      <c r="GD67" s="295"/>
      <c r="GE67" s="295"/>
      <c r="GF67" s="295"/>
      <c r="GG67" s="295"/>
      <c r="GH67" s="295"/>
      <c r="GI67" s="295"/>
      <c r="GJ67" s="295"/>
      <c r="GK67" s="295"/>
      <c r="GL67" s="295"/>
      <c r="GM67" s="295"/>
      <c r="GN67" s="295"/>
      <c r="GO67" s="295"/>
      <c r="GP67" s="295"/>
      <c r="GQ67" s="295"/>
      <c r="GR67" s="295"/>
      <c r="GS67" s="295"/>
      <c r="GT67" s="295"/>
      <c r="GU67" s="295"/>
      <c r="GV67" s="295"/>
      <c r="GW67" s="295"/>
      <c r="GX67" s="295"/>
      <c r="GY67" s="295"/>
      <c r="GZ67" s="295"/>
      <c r="HA67" s="295"/>
      <c r="HB67" s="295"/>
      <c r="HC67" s="295"/>
      <c r="HD67" s="295"/>
      <c r="HE67" s="295"/>
      <c r="HF67" s="295"/>
      <c r="HG67" s="295"/>
      <c r="HH67" s="295"/>
      <c r="HI67" s="295"/>
      <c r="HJ67" s="295"/>
      <c r="HK67" s="295"/>
      <c r="HL67" s="295"/>
      <c r="HM67" s="295"/>
      <c r="HN67" s="295"/>
      <c r="HO67" s="295"/>
      <c r="HP67" s="295"/>
      <c r="HQ67" s="295"/>
      <c r="HR67" s="295"/>
      <c r="HS67" s="295"/>
      <c r="HT67" s="295"/>
      <c r="HU67" s="295"/>
      <c r="HV67" s="295"/>
      <c r="HW67" s="295"/>
    </row>
    <row r="68" spans="1:231" ht="14.1" customHeight="1">
      <c r="A68" s="295"/>
      <c r="B68" s="314"/>
      <c r="C68" s="314"/>
      <c r="E68" s="332"/>
      <c r="F68" s="295"/>
      <c r="G68" s="295"/>
      <c r="H68" s="295"/>
      <c r="I68" s="295"/>
      <c r="K68" s="957"/>
      <c r="L68" s="953"/>
      <c r="M68" s="953"/>
      <c r="N68" s="953"/>
      <c r="O68" s="953"/>
      <c r="P68" s="953"/>
      <c r="Q68" s="953"/>
      <c r="R68" s="953"/>
      <c r="S68" s="953"/>
      <c r="T68" s="953"/>
      <c r="U68" s="294"/>
      <c r="V68" s="294"/>
      <c r="W68" s="294"/>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95"/>
      <c r="BI68" s="295"/>
      <c r="BJ68" s="295"/>
      <c r="BK68" s="295"/>
      <c r="BL68" s="295"/>
      <c r="BM68" s="295"/>
      <c r="BN68" s="295"/>
      <c r="BO68" s="295"/>
      <c r="BP68" s="295"/>
      <c r="BQ68" s="295"/>
      <c r="BR68" s="295"/>
      <c r="BS68" s="295"/>
      <c r="BT68" s="295"/>
      <c r="BU68" s="295"/>
      <c r="BV68" s="295"/>
      <c r="BW68" s="295"/>
      <c r="BX68" s="295"/>
      <c r="BY68" s="295"/>
      <c r="BZ68" s="295"/>
      <c r="CA68" s="295"/>
      <c r="CB68" s="295"/>
      <c r="CC68" s="295"/>
      <c r="CD68" s="295"/>
      <c r="CE68" s="295"/>
      <c r="CF68" s="295"/>
      <c r="CG68" s="295"/>
      <c r="CH68" s="295"/>
      <c r="CI68" s="295"/>
      <c r="CJ68" s="295"/>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5"/>
      <c r="DO68" s="295"/>
      <c r="DP68" s="295"/>
      <c r="DQ68" s="295"/>
      <c r="DR68" s="295"/>
      <c r="DS68" s="295"/>
      <c r="DT68" s="295"/>
      <c r="DU68" s="295"/>
      <c r="DV68" s="295"/>
      <c r="DW68" s="295"/>
      <c r="DX68" s="295"/>
      <c r="DY68" s="295"/>
      <c r="DZ68" s="295"/>
      <c r="EA68" s="295"/>
      <c r="EB68" s="295"/>
      <c r="EC68" s="295"/>
      <c r="ED68" s="295"/>
      <c r="EE68" s="295"/>
      <c r="EF68" s="295"/>
      <c r="EG68" s="295"/>
      <c r="EH68" s="295"/>
      <c r="EI68" s="295"/>
      <c r="EJ68" s="295"/>
      <c r="EK68" s="295"/>
      <c r="EL68" s="295"/>
      <c r="EM68" s="295"/>
      <c r="EN68" s="295"/>
      <c r="EO68" s="295"/>
      <c r="EP68" s="295"/>
      <c r="EQ68" s="295"/>
      <c r="ER68" s="295"/>
      <c r="ES68" s="295"/>
      <c r="ET68" s="295"/>
      <c r="EU68" s="295"/>
      <c r="EV68" s="295"/>
      <c r="EW68" s="295"/>
      <c r="EX68" s="295"/>
      <c r="EY68" s="295"/>
      <c r="EZ68" s="295"/>
      <c r="FA68" s="295"/>
      <c r="FB68" s="295"/>
      <c r="FC68" s="295"/>
      <c r="FD68" s="295"/>
      <c r="FE68" s="295"/>
      <c r="FF68" s="295"/>
      <c r="FG68" s="295"/>
      <c r="FH68" s="295"/>
      <c r="FI68" s="295"/>
      <c r="FJ68" s="295"/>
      <c r="FK68" s="295"/>
      <c r="FL68" s="295"/>
      <c r="FM68" s="295"/>
      <c r="FN68" s="295"/>
      <c r="FO68" s="295"/>
      <c r="FP68" s="295"/>
      <c r="FQ68" s="295"/>
      <c r="FR68" s="295"/>
      <c r="FS68" s="295"/>
      <c r="FT68" s="295"/>
      <c r="FU68" s="295"/>
      <c r="FV68" s="295"/>
      <c r="FW68" s="295"/>
      <c r="FX68" s="295"/>
      <c r="FY68" s="295"/>
      <c r="FZ68" s="295"/>
      <c r="GA68" s="295"/>
      <c r="GB68" s="295"/>
      <c r="GC68" s="295"/>
      <c r="GD68" s="295"/>
      <c r="GE68" s="295"/>
      <c r="GF68" s="295"/>
      <c r="GG68" s="295"/>
      <c r="GH68" s="295"/>
      <c r="GI68" s="295"/>
      <c r="GJ68" s="295"/>
      <c r="GK68" s="295"/>
      <c r="GL68" s="295"/>
      <c r="GM68" s="295"/>
      <c r="GN68" s="295"/>
      <c r="GO68" s="295"/>
      <c r="GP68" s="295"/>
      <c r="GQ68" s="295"/>
      <c r="GR68" s="295"/>
      <c r="GS68" s="295"/>
      <c r="GT68" s="295"/>
      <c r="GU68" s="295"/>
      <c r="GV68" s="295"/>
      <c r="GW68" s="295"/>
      <c r="GX68" s="295"/>
      <c r="GY68" s="295"/>
      <c r="GZ68" s="295"/>
      <c r="HA68" s="295"/>
      <c r="HB68" s="295"/>
      <c r="HC68" s="295"/>
      <c r="HD68" s="295"/>
      <c r="HE68" s="295"/>
      <c r="HF68" s="295"/>
      <c r="HG68" s="295"/>
      <c r="HH68" s="295"/>
      <c r="HI68" s="295"/>
      <c r="HJ68" s="295"/>
      <c r="HK68" s="295"/>
      <c r="HL68" s="295"/>
      <c r="HM68" s="295"/>
      <c r="HN68" s="295"/>
      <c r="HO68" s="295"/>
      <c r="HP68" s="295"/>
      <c r="HQ68" s="295"/>
      <c r="HR68" s="295"/>
      <c r="HS68" s="295"/>
      <c r="HT68" s="295"/>
      <c r="HU68" s="295"/>
      <c r="HV68" s="295"/>
      <c r="HW68" s="295"/>
    </row>
    <row r="69" spans="1:231" ht="14.1" customHeight="1">
      <c r="A69" s="295"/>
      <c r="B69" s="314"/>
      <c r="C69" s="314"/>
      <c r="E69" s="332"/>
      <c r="F69" s="295"/>
      <c r="G69" s="295"/>
      <c r="H69" s="295"/>
      <c r="I69" s="295"/>
      <c r="K69" s="957"/>
      <c r="L69" s="953"/>
      <c r="M69" s="953"/>
      <c r="N69" s="953"/>
      <c r="O69" s="953"/>
      <c r="P69" s="953"/>
      <c r="Q69" s="953"/>
      <c r="R69" s="953"/>
      <c r="S69" s="953"/>
      <c r="T69" s="953"/>
      <c r="U69" s="294"/>
      <c r="V69" s="294"/>
      <c r="W69" s="294"/>
      <c r="X69" s="295"/>
      <c r="Y69" s="295"/>
      <c r="Z69" s="295"/>
      <c r="AA69" s="295"/>
      <c r="AB69" s="295"/>
      <c r="AC69" s="295"/>
      <c r="AD69" s="295"/>
      <c r="AE69" s="295"/>
      <c r="AF69" s="295"/>
      <c r="AG69" s="295"/>
      <c r="AH69" s="295"/>
      <c r="AI69" s="295"/>
      <c r="AJ69" s="295"/>
      <c r="AK69" s="295"/>
      <c r="AL69" s="295"/>
      <c r="AM69" s="295"/>
      <c r="AN69" s="295"/>
      <c r="AO69" s="295"/>
      <c r="AP69" s="295"/>
      <c r="AQ69" s="295"/>
      <c r="AR69" s="295"/>
      <c r="AS69" s="295"/>
      <c r="AT69" s="295"/>
      <c r="AU69" s="295"/>
      <c r="AV69" s="295"/>
      <c r="AW69" s="295"/>
      <c r="AX69" s="295"/>
      <c r="AY69" s="295"/>
      <c r="AZ69" s="295"/>
      <c r="BA69" s="295"/>
      <c r="BB69" s="295"/>
      <c r="BC69" s="295"/>
      <c r="BD69" s="295"/>
      <c r="BE69" s="295"/>
      <c r="BF69" s="295"/>
      <c r="BG69" s="295"/>
      <c r="BH69" s="295"/>
      <c r="BI69" s="295"/>
      <c r="BJ69" s="295"/>
      <c r="BK69" s="295"/>
      <c r="BL69" s="295"/>
      <c r="BM69" s="295"/>
      <c r="BN69" s="295"/>
      <c r="BO69" s="295"/>
      <c r="BP69" s="295"/>
      <c r="BQ69" s="295"/>
      <c r="BR69" s="295"/>
      <c r="BS69" s="295"/>
      <c r="BT69" s="295"/>
      <c r="BU69" s="295"/>
      <c r="BV69" s="295"/>
      <c r="BW69" s="295"/>
      <c r="BX69" s="295"/>
      <c r="BY69" s="295"/>
      <c r="BZ69" s="295"/>
      <c r="CA69" s="295"/>
      <c r="CB69" s="295"/>
      <c r="CC69" s="295"/>
      <c r="CD69" s="295"/>
      <c r="CE69" s="295"/>
      <c r="CF69" s="295"/>
      <c r="CG69" s="295"/>
      <c r="CH69" s="295"/>
      <c r="CI69" s="295"/>
      <c r="CJ69" s="295"/>
      <c r="CK69" s="295"/>
      <c r="CL69" s="295"/>
      <c r="CM69" s="295"/>
      <c r="CN69" s="295"/>
      <c r="CO69" s="295"/>
      <c r="CP69" s="295"/>
      <c r="CQ69" s="295"/>
      <c r="CR69" s="295"/>
      <c r="CS69" s="295"/>
      <c r="CT69" s="295"/>
      <c r="CU69" s="295"/>
      <c r="CV69" s="295"/>
      <c r="CW69" s="295"/>
      <c r="CX69" s="295"/>
      <c r="CY69" s="295"/>
      <c r="CZ69" s="295"/>
      <c r="DA69" s="295"/>
      <c r="DB69" s="295"/>
      <c r="DC69" s="295"/>
      <c r="DD69" s="295"/>
      <c r="DE69" s="295"/>
      <c r="DF69" s="295"/>
      <c r="DG69" s="295"/>
      <c r="DH69" s="295"/>
      <c r="DI69" s="295"/>
      <c r="DJ69" s="295"/>
      <c r="DK69" s="295"/>
      <c r="DL69" s="295"/>
      <c r="DM69" s="295"/>
      <c r="DN69" s="295"/>
      <c r="DO69" s="295"/>
      <c r="DP69" s="295"/>
      <c r="DQ69" s="295"/>
      <c r="DR69" s="295"/>
      <c r="DS69" s="295"/>
      <c r="DT69" s="295"/>
      <c r="DU69" s="295"/>
      <c r="DV69" s="295"/>
      <c r="DW69" s="295"/>
      <c r="DX69" s="295"/>
      <c r="DY69" s="295"/>
      <c r="DZ69" s="295"/>
      <c r="EA69" s="295"/>
      <c r="EB69" s="295"/>
      <c r="EC69" s="295"/>
      <c r="ED69" s="295"/>
      <c r="EE69" s="295"/>
      <c r="EF69" s="295"/>
      <c r="EG69" s="295"/>
      <c r="EH69" s="295"/>
      <c r="EI69" s="295"/>
      <c r="EJ69" s="295"/>
      <c r="EK69" s="295"/>
      <c r="EL69" s="295"/>
      <c r="EM69" s="295"/>
      <c r="EN69" s="295"/>
      <c r="EO69" s="295"/>
      <c r="EP69" s="295"/>
      <c r="EQ69" s="295"/>
      <c r="ER69" s="295"/>
      <c r="ES69" s="295"/>
      <c r="ET69" s="295"/>
      <c r="EU69" s="295"/>
      <c r="EV69" s="295"/>
      <c r="EW69" s="295"/>
      <c r="EX69" s="295"/>
      <c r="EY69" s="295"/>
      <c r="EZ69" s="295"/>
      <c r="FA69" s="295"/>
      <c r="FB69" s="295"/>
      <c r="FC69" s="295"/>
      <c r="FD69" s="295"/>
      <c r="FE69" s="295"/>
      <c r="FF69" s="295"/>
      <c r="FG69" s="295"/>
      <c r="FH69" s="295"/>
      <c r="FI69" s="295"/>
      <c r="FJ69" s="295"/>
      <c r="FK69" s="295"/>
      <c r="FL69" s="295"/>
      <c r="FM69" s="295"/>
      <c r="FN69" s="295"/>
      <c r="FO69" s="295"/>
      <c r="FP69" s="295"/>
      <c r="FQ69" s="295"/>
      <c r="FR69" s="295"/>
      <c r="FS69" s="295"/>
      <c r="FT69" s="295"/>
      <c r="FU69" s="295"/>
      <c r="FV69" s="295"/>
      <c r="FW69" s="295"/>
      <c r="FX69" s="295"/>
      <c r="FY69" s="295"/>
      <c r="FZ69" s="295"/>
      <c r="GA69" s="295"/>
      <c r="GB69" s="295"/>
      <c r="GC69" s="295"/>
      <c r="GD69" s="295"/>
      <c r="GE69" s="295"/>
      <c r="GF69" s="295"/>
      <c r="GG69" s="295"/>
      <c r="GH69" s="295"/>
      <c r="GI69" s="295"/>
      <c r="GJ69" s="295"/>
      <c r="GK69" s="295"/>
      <c r="GL69" s="295"/>
      <c r="GM69" s="295"/>
      <c r="GN69" s="295"/>
      <c r="GO69" s="295"/>
      <c r="GP69" s="295"/>
      <c r="GQ69" s="295"/>
      <c r="GR69" s="295"/>
      <c r="GS69" s="295"/>
      <c r="GT69" s="295"/>
      <c r="GU69" s="295"/>
      <c r="GV69" s="295"/>
      <c r="GW69" s="295"/>
      <c r="GX69" s="295"/>
      <c r="GY69" s="295"/>
      <c r="GZ69" s="295"/>
      <c r="HA69" s="295"/>
      <c r="HB69" s="295"/>
      <c r="HC69" s="295"/>
      <c r="HD69" s="295"/>
      <c r="HE69" s="295"/>
      <c r="HF69" s="295"/>
      <c r="HG69" s="295"/>
      <c r="HH69" s="295"/>
      <c r="HI69" s="295"/>
      <c r="HJ69" s="295"/>
      <c r="HK69" s="295"/>
      <c r="HL69" s="295"/>
      <c r="HM69" s="295"/>
      <c r="HN69" s="295"/>
      <c r="HO69" s="295"/>
      <c r="HP69" s="295"/>
      <c r="HQ69" s="295"/>
      <c r="HR69" s="295"/>
      <c r="HS69" s="295"/>
      <c r="HT69" s="295"/>
      <c r="HU69" s="295"/>
      <c r="HV69" s="295"/>
      <c r="HW69" s="295"/>
    </row>
    <row r="70" spans="1:231" ht="14.1" customHeight="1">
      <c r="A70" s="295"/>
      <c r="B70" s="314"/>
      <c r="C70" s="314"/>
      <c r="E70" s="332"/>
      <c r="F70" s="295"/>
      <c r="G70" s="295"/>
      <c r="H70" s="295"/>
      <c r="I70" s="295"/>
      <c r="K70" s="957"/>
      <c r="L70" s="953"/>
      <c r="M70" s="953"/>
      <c r="N70" s="953"/>
      <c r="O70" s="953"/>
      <c r="P70" s="953"/>
      <c r="Q70" s="953"/>
      <c r="R70" s="953"/>
      <c r="S70" s="953"/>
      <c r="T70" s="953"/>
      <c r="U70" s="294"/>
      <c r="V70" s="294"/>
      <c r="W70" s="294"/>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5"/>
      <c r="AZ70" s="295"/>
      <c r="BA70" s="295"/>
      <c r="BB70" s="295"/>
      <c r="BC70" s="295"/>
      <c r="BD70" s="295"/>
      <c r="BE70" s="295"/>
      <c r="BF70" s="295"/>
      <c r="BG70" s="295"/>
      <c r="BH70" s="295"/>
      <c r="BI70" s="295"/>
      <c r="BJ70" s="295"/>
      <c r="BK70" s="295"/>
      <c r="BL70" s="295"/>
      <c r="BM70" s="295"/>
      <c r="BN70" s="295"/>
      <c r="BO70" s="295"/>
      <c r="BP70" s="295"/>
      <c r="BQ70" s="295"/>
      <c r="BR70" s="295"/>
      <c r="BS70" s="295"/>
      <c r="BT70" s="295"/>
      <c r="BU70" s="295"/>
      <c r="BV70" s="295"/>
      <c r="BW70" s="295"/>
      <c r="BX70" s="295"/>
      <c r="BY70" s="295"/>
      <c r="BZ70" s="295"/>
      <c r="CA70" s="295"/>
      <c r="CB70" s="295"/>
      <c r="CC70" s="295"/>
      <c r="CD70" s="295"/>
      <c r="CE70" s="295"/>
      <c r="CF70" s="295"/>
      <c r="CG70" s="295"/>
      <c r="CH70" s="295"/>
      <c r="CI70" s="295"/>
      <c r="CJ70" s="295"/>
      <c r="CK70" s="295"/>
      <c r="CL70" s="295"/>
      <c r="CM70" s="295"/>
      <c r="CN70" s="295"/>
      <c r="CO70" s="295"/>
      <c r="CP70" s="295"/>
      <c r="CQ70" s="295"/>
      <c r="CR70" s="295"/>
      <c r="CS70" s="295"/>
      <c r="CT70" s="295"/>
      <c r="CU70" s="295"/>
      <c r="CV70" s="295"/>
      <c r="CW70" s="295"/>
      <c r="CX70" s="295"/>
      <c r="CY70" s="295"/>
      <c r="CZ70" s="295"/>
      <c r="DA70" s="295"/>
      <c r="DB70" s="295"/>
      <c r="DC70" s="295"/>
      <c r="DD70" s="295"/>
      <c r="DE70" s="295"/>
      <c r="DF70" s="295"/>
      <c r="DG70" s="295"/>
      <c r="DH70" s="295"/>
      <c r="DI70" s="295"/>
      <c r="DJ70" s="295"/>
      <c r="DK70" s="295"/>
      <c r="DL70" s="295"/>
      <c r="DM70" s="295"/>
      <c r="DN70" s="295"/>
      <c r="DO70" s="295"/>
      <c r="DP70" s="295"/>
      <c r="DQ70" s="295"/>
      <c r="DR70" s="295"/>
      <c r="DS70" s="295"/>
      <c r="DT70" s="295"/>
      <c r="DU70" s="295"/>
      <c r="DV70" s="295"/>
      <c r="DW70" s="295"/>
      <c r="DX70" s="295"/>
      <c r="DY70" s="295"/>
      <c r="DZ70" s="295"/>
      <c r="EA70" s="295"/>
      <c r="EB70" s="295"/>
      <c r="EC70" s="295"/>
      <c r="ED70" s="295"/>
      <c r="EE70" s="295"/>
      <c r="EF70" s="295"/>
      <c r="EG70" s="295"/>
      <c r="EH70" s="295"/>
      <c r="EI70" s="295"/>
      <c r="EJ70" s="295"/>
      <c r="EK70" s="295"/>
      <c r="EL70" s="295"/>
      <c r="EM70" s="295"/>
      <c r="EN70" s="295"/>
      <c r="EO70" s="295"/>
      <c r="EP70" s="295"/>
      <c r="EQ70" s="295"/>
      <c r="ER70" s="295"/>
      <c r="ES70" s="295"/>
      <c r="ET70" s="295"/>
      <c r="EU70" s="295"/>
      <c r="EV70" s="295"/>
      <c r="EW70" s="295"/>
      <c r="EX70" s="295"/>
      <c r="EY70" s="295"/>
      <c r="EZ70" s="295"/>
      <c r="FA70" s="295"/>
      <c r="FB70" s="295"/>
      <c r="FC70" s="295"/>
      <c r="FD70" s="295"/>
      <c r="FE70" s="295"/>
      <c r="FF70" s="295"/>
      <c r="FG70" s="295"/>
      <c r="FH70" s="295"/>
      <c r="FI70" s="295"/>
      <c r="FJ70" s="295"/>
      <c r="FK70" s="295"/>
      <c r="FL70" s="295"/>
      <c r="FM70" s="295"/>
      <c r="FN70" s="295"/>
      <c r="FO70" s="295"/>
      <c r="FP70" s="295"/>
      <c r="FQ70" s="295"/>
      <c r="FR70" s="295"/>
      <c r="FS70" s="295"/>
      <c r="FT70" s="295"/>
      <c r="FU70" s="295"/>
      <c r="FV70" s="295"/>
      <c r="FW70" s="295"/>
      <c r="FX70" s="295"/>
      <c r="FY70" s="295"/>
      <c r="FZ70" s="295"/>
      <c r="GA70" s="295"/>
      <c r="GB70" s="295"/>
      <c r="GC70" s="295"/>
      <c r="GD70" s="295"/>
      <c r="GE70" s="295"/>
      <c r="GF70" s="295"/>
      <c r="GG70" s="295"/>
      <c r="GH70" s="295"/>
      <c r="GI70" s="295"/>
      <c r="GJ70" s="295"/>
      <c r="GK70" s="295"/>
      <c r="GL70" s="295"/>
      <c r="GM70" s="295"/>
      <c r="GN70" s="295"/>
      <c r="GO70" s="295"/>
      <c r="GP70" s="295"/>
      <c r="GQ70" s="295"/>
      <c r="GR70" s="295"/>
      <c r="GS70" s="295"/>
      <c r="GT70" s="295"/>
      <c r="GU70" s="295"/>
      <c r="GV70" s="295"/>
      <c r="GW70" s="295"/>
      <c r="GX70" s="295"/>
      <c r="GY70" s="295"/>
      <c r="GZ70" s="295"/>
      <c r="HA70" s="295"/>
      <c r="HB70" s="295"/>
      <c r="HC70" s="295"/>
      <c r="HD70" s="295"/>
      <c r="HE70" s="295"/>
      <c r="HF70" s="295"/>
      <c r="HG70" s="295"/>
      <c r="HH70" s="295"/>
      <c r="HI70" s="295"/>
      <c r="HJ70" s="295"/>
      <c r="HK70" s="295"/>
      <c r="HL70" s="295"/>
      <c r="HM70" s="295"/>
      <c r="HN70" s="295"/>
      <c r="HO70" s="295"/>
      <c r="HP70" s="295"/>
      <c r="HQ70" s="295"/>
      <c r="HR70" s="295"/>
      <c r="HS70" s="295"/>
      <c r="HT70" s="295"/>
      <c r="HU70" s="295"/>
      <c r="HV70" s="295"/>
      <c r="HW70" s="295"/>
    </row>
    <row r="71" spans="1:231" ht="14.1" customHeight="1">
      <c r="A71" s="295"/>
      <c r="B71" s="314"/>
      <c r="C71" s="314"/>
      <c r="E71" s="332"/>
      <c r="F71" s="295"/>
      <c r="G71" s="295"/>
      <c r="H71" s="295"/>
      <c r="I71" s="295"/>
      <c r="K71" s="957"/>
      <c r="L71" s="953"/>
      <c r="M71" s="953"/>
      <c r="N71" s="953"/>
      <c r="O71" s="953"/>
      <c r="P71" s="953"/>
      <c r="Q71" s="953"/>
      <c r="R71" s="953"/>
      <c r="S71" s="953"/>
      <c r="T71" s="953"/>
      <c r="U71" s="294"/>
      <c r="V71" s="294"/>
      <c r="W71" s="294"/>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5"/>
      <c r="BR71" s="295"/>
      <c r="BS71" s="295"/>
      <c r="BT71" s="295"/>
      <c r="BU71" s="295"/>
      <c r="BV71" s="295"/>
      <c r="BW71" s="295"/>
      <c r="BX71" s="295"/>
      <c r="BY71" s="295"/>
      <c r="BZ71" s="295"/>
      <c r="CA71" s="295"/>
      <c r="CB71" s="295"/>
      <c r="CC71" s="295"/>
      <c r="CD71" s="295"/>
      <c r="CE71" s="295"/>
      <c r="CF71" s="295"/>
      <c r="CG71" s="295"/>
      <c r="CH71" s="295"/>
      <c r="CI71" s="295"/>
      <c r="CJ71" s="295"/>
      <c r="CK71" s="295"/>
      <c r="CL71" s="295"/>
      <c r="CM71" s="295"/>
      <c r="CN71" s="295"/>
      <c r="CO71" s="295"/>
      <c r="CP71" s="295"/>
      <c r="CQ71" s="295"/>
      <c r="CR71" s="295"/>
      <c r="CS71" s="295"/>
      <c r="CT71" s="295"/>
      <c r="CU71" s="295"/>
      <c r="CV71" s="295"/>
      <c r="CW71" s="295"/>
      <c r="CX71" s="295"/>
      <c r="CY71" s="295"/>
      <c r="CZ71" s="295"/>
      <c r="DA71" s="295"/>
      <c r="DB71" s="295"/>
      <c r="DC71" s="295"/>
      <c r="DD71" s="295"/>
      <c r="DE71" s="295"/>
      <c r="DF71" s="295"/>
      <c r="DG71" s="295"/>
      <c r="DH71" s="295"/>
      <c r="DI71" s="295"/>
      <c r="DJ71" s="295"/>
      <c r="DK71" s="295"/>
      <c r="DL71" s="295"/>
      <c r="DM71" s="295"/>
      <c r="DN71" s="295"/>
      <c r="DO71" s="295"/>
      <c r="DP71" s="295"/>
      <c r="DQ71" s="295"/>
      <c r="DR71" s="295"/>
      <c r="DS71" s="295"/>
      <c r="DT71" s="295"/>
      <c r="DU71" s="295"/>
      <c r="DV71" s="295"/>
      <c r="DW71" s="295"/>
      <c r="DX71" s="295"/>
      <c r="DY71" s="295"/>
      <c r="DZ71" s="295"/>
      <c r="EA71" s="295"/>
      <c r="EB71" s="295"/>
      <c r="EC71" s="295"/>
      <c r="ED71" s="295"/>
      <c r="EE71" s="295"/>
      <c r="EF71" s="295"/>
      <c r="EG71" s="295"/>
      <c r="EH71" s="295"/>
      <c r="EI71" s="295"/>
      <c r="EJ71" s="295"/>
      <c r="EK71" s="295"/>
      <c r="EL71" s="295"/>
      <c r="EM71" s="295"/>
      <c r="EN71" s="295"/>
      <c r="EO71" s="295"/>
      <c r="EP71" s="295"/>
      <c r="EQ71" s="295"/>
      <c r="ER71" s="295"/>
      <c r="ES71" s="295"/>
      <c r="ET71" s="295"/>
      <c r="EU71" s="295"/>
      <c r="EV71" s="295"/>
      <c r="EW71" s="295"/>
      <c r="EX71" s="295"/>
      <c r="EY71" s="295"/>
      <c r="EZ71" s="295"/>
      <c r="FA71" s="295"/>
      <c r="FB71" s="295"/>
      <c r="FC71" s="295"/>
      <c r="FD71" s="295"/>
      <c r="FE71" s="295"/>
      <c r="FF71" s="295"/>
      <c r="FG71" s="295"/>
      <c r="FH71" s="295"/>
      <c r="FI71" s="295"/>
      <c r="FJ71" s="295"/>
      <c r="FK71" s="295"/>
      <c r="FL71" s="295"/>
      <c r="FM71" s="295"/>
      <c r="FN71" s="295"/>
      <c r="FO71" s="295"/>
      <c r="FP71" s="295"/>
      <c r="FQ71" s="295"/>
      <c r="FR71" s="295"/>
      <c r="FS71" s="295"/>
      <c r="FT71" s="295"/>
      <c r="FU71" s="295"/>
      <c r="FV71" s="295"/>
      <c r="FW71" s="295"/>
      <c r="FX71" s="295"/>
      <c r="FY71" s="295"/>
      <c r="FZ71" s="295"/>
      <c r="GA71" s="295"/>
      <c r="GB71" s="295"/>
      <c r="GC71" s="295"/>
      <c r="GD71" s="295"/>
      <c r="GE71" s="295"/>
      <c r="GF71" s="295"/>
      <c r="GG71" s="295"/>
      <c r="GH71" s="295"/>
      <c r="GI71" s="295"/>
      <c r="GJ71" s="295"/>
      <c r="GK71" s="295"/>
      <c r="GL71" s="295"/>
      <c r="GM71" s="295"/>
      <c r="GN71" s="295"/>
      <c r="GO71" s="295"/>
      <c r="GP71" s="295"/>
      <c r="GQ71" s="295"/>
      <c r="GR71" s="295"/>
      <c r="GS71" s="295"/>
      <c r="GT71" s="295"/>
      <c r="GU71" s="295"/>
      <c r="GV71" s="295"/>
      <c r="GW71" s="295"/>
      <c r="GX71" s="295"/>
      <c r="GY71" s="295"/>
      <c r="GZ71" s="295"/>
      <c r="HA71" s="295"/>
      <c r="HB71" s="295"/>
      <c r="HC71" s="295"/>
      <c r="HD71" s="295"/>
      <c r="HE71" s="295"/>
      <c r="HF71" s="295"/>
      <c r="HG71" s="295"/>
      <c r="HH71" s="295"/>
      <c r="HI71" s="295"/>
      <c r="HJ71" s="295"/>
      <c r="HK71" s="295"/>
      <c r="HL71" s="295"/>
      <c r="HM71" s="295"/>
      <c r="HN71" s="295"/>
      <c r="HO71" s="295"/>
      <c r="HP71" s="295"/>
      <c r="HQ71" s="295"/>
      <c r="HR71" s="295"/>
      <c r="HS71" s="295"/>
      <c r="HT71" s="295"/>
      <c r="HU71" s="295"/>
      <c r="HV71" s="295"/>
      <c r="HW71" s="295"/>
    </row>
    <row r="72" spans="1:231" ht="14.1" customHeight="1">
      <c r="A72" s="295"/>
      <c r="B72" s="314"/>
      <c r="C72" s="314"/>
      <c r="E72" s="332"/>
      <c r="F72" s="295"/>
      <c r="G72" s="295"/>
      <c r="H72" s="295"/>
      <c r="I72" s="295"/>
      <c r="K72" s="957"/>
      <c r="L72" s="953"/>
      <c r="M72" s="953"/>
      <c r="N72" s="953"/>
      <c r="O72" s="953"/>
      <c r="P72" s="953"/>
      <c r="Q72" s="953"/>
      <c r="R72" s="953"/>
      <c r="S72" s="953"/>
      <c r="T72" s="953"/>
      <c r="U72" s="294"/>
      <c r="V72" s="294"/>
      <c r="W72" s="294"/>
      <c r="X72" s="295"/>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5"/>
      <c r="BB72" s="295"/>
      <c r="BC72" s="295"/>
      <c r="BD72" s="295"/>
      <c r="BE72" s="295"/>
      <c r="BF72" s="295"/>
      <c r="BG72" s="295"/>
      <c r="BH72" s="295"/>
      <c r="BI72" s="295"/>
      <c r="BJ72" s="295"/>
      <c r="BK72" s="295"/>
      <c r="BL72" s="295"/>
      <c r="BM72" s="295"/>
      <c r="BN72" s="295"/>
      <c r="BO72" s="295"/>
      <c r="BP72" s="295"/>
      <c r="BQ72" s="295"/>
      <c r="BR72" s="295"/>
      <c r="BS72" s="295"/>
      <c r="BT72" s="295"/>
      <c r="BU72" s="295"/>
      <c r="BV72" s="295"/>
      <c r="BW72" s="295"/>
      <c r="BX72" s="295"/>
      <c r="BY72" s="295"/>
      <c r="BZ72" s="295"/>
      <c r="CA72" s="295"/>
      <c r="CB72" s="295"/>
      <c r="CC72" s="295"/>
      <c r="CD72" s="295"/>
      <c r="CE72" s="295"/>
      <c r="CF72" s="295"/>
      <c r="CG72" s="295"/>
      <c r="CH72" s="295"/>
      <c r="CI72" s="295"/>
      <c r="CJ72" s="295"/>
      <c r="CK72" s="295"/>
      <c r="CL72" s="295"/>
      <c r="CM72" s="295"/>
      <c r="CN72" s="295"/>
      <c r="CO72" s="295"/>
      <c r="CP72" s="295"/>
      <c r="CQ72" s="295"/>
      <c r="CR72" s="295"/>
      <c r="CS72" s="295"/>
      <c r="CT72" s="295"/>
      <c r="CU72" s="295"/>
      <c r="CV72" s="295"/>
      <c r="CW72" s="295"/>
      <c r="CX72" s="295"/>
      <c r="CY72" s="295"/>
      <c r="CZ72" s="295"/>
      <c r="DA72" s="295"/>
      <c r="DB72" s="295"/>
      <c r="DC72" s="295"/>
      <c r="DD72" s="295"/>
      <c r="DE72" s="295"/>
      <c r="DF72" s="295"/>
      <c r="DG72" s="295"/>
      <c r="DH72" s="295"/>
      <c r="DI72" s="295"/>
      <c r="DJ72" s="295"/>
      <c r="DK72" s="295"/>
      <c r="DL72" s="295"/>
      <c r="DM72" s="295"/>
      <c r="DN72" s="295"/>
      <c r="DO72" s="295"/>
      <c r="DP72" s="295"/>
      <c r="DQ72" s="295"/>
      <c r="DR72" s="295"/>
      <c r="DS72" s="295"/>
      <c r="DT72" s="295"/>
      <c r="DU72" s="295"/>
      <c r="DV72" s="295"/>
      <c r="DW72" s="295"/>
      <c r="DX72" s="295"/>
      <c r="DY72" s="295"/>
      <c r="DZ72" s="295"/>
      <c r="EA72" s="295"/>
      <c r="EB72" s="295"/>
      <c r="EC72" s="295"/>
      <c r="ED72" s="295"/>
      <c r="EE72" s="295"/>
      <c r="EF72" s="295"/>
      <c r="EG72" s="295"/>
      <c r="EH72" s="295"/>
      <c r="EI72" s="295"/>
      <c r="EJ72" s="295"/>
      <c r="EK72" s="295"/>
      <c r="EL72" s="295"/>
      <c r="EM72" s="295"/>
      <c r="EN72" s="295"/>
      <c r="EO72" s="295"/>
      <c r="EP72" s="295"/>
      <c r="EQ72" s="295"/>
      <c r="ER72" s="295"/>
      <c r="ES72" s="295"/>
      <c r="ET72" s="295"/>
      <c r="EU72" s="295"/>
      <c r="EV72" s="295"/>
      <c r="EW72" s="295"/>
      <c r="EX72" s="295"/>
      <c r="EY72" s="295"/>
      <c r="EZ72" s="295"/>
      <c r="FA72" s="295"/>
      <c r="FB72" s="295"/>
      <c r="FC72" s="295"/>
      <c r="FD72" s="295"/>
      <c r="FE72" s="295"/>
      <c r="FF72" s="295"/>
      <c r="FG72" s="295"/>
      <c r="FH72" s="295"/>
      <c r="FI72" s="295"/>
      <c r="FJ72" s="295"/>
      <c r="FK72" s="295"/>
      <c r="FL72" s="295"/>
      <c r="FM72" s="295"/>
      <c r="FN72" s="295"/>
      <c r="FO72" s="295"/>
      <c r="FP72" s="295"/>
      <c r="FQ72" s="295"/>
      <c r="FR72" s="295"/>
      <c r="FS72" s="295"/>
      <c r="FT72" s="295"/>
      <c r="FU72" s="295"/>
      <c r="FV72" s="295"/>
      <c r="FW72" s="295"/>
      <c r="FX72" s="295"/>
      <c r="FY72" s="295"/>
      <c r="FZ72" s="295"/>
      <c r="GA72" s="295"/>
      <c r="GB72" s="295"/>
      <c r="GC72" s="295"/>
      <c r="GD72" s="295"/>
      <c r="GE72" s="295"/>
      <c r="GF72" s="295"/>
      <c r="GG72" s="295"/>
      <c r="GH72" s="295"/>
      <c r="GI72" s="295"/>
      <c r="GJ72" s="295"/>
      <c r="GK72" s="295"/>
      <c r="GL72" s="295"/>
      <c r="GM72" s="295"/>
      <c r="GN72" s="295"/>
      <c r="GO72" s="295"/>
      <c r="GP72" s="295"/>
      <c r="GQ72" s="295"/>
      <c r="GR72" s="295"/>
      <c r="GS72" s="295"/>
      <c r="GT72" s="295"/>
      <c r="GU72" s="295"/>
      <c r="GV72" s="295"/>
      <c r="GW72" s="295"/>
      <c r="GX72" s="295"/>
      <c r="GY72" s="295"/>
      <c r="GZ72" s="295"/>
      <c r="HA72" s="295"/>
      <c r="HB72" s="295"/>
      <c r="HC72" s="295"/>
      <c r="HD72" s="295"/>
      <c r="HE72" s="295"/>
      <c r="HF72" s="295"/>
      <c r="HG72" s="295"/>
      <c r="HH72" s="295"/>
      <c r="HI72" s="295"/>
      <c r="HJ72" s="295"/>
      <c r="HK72" s="295"/>
      <c r="HL72" s="295"/>
      <c r="HM72" s="295"/>
      <c r="HN72" s="295"/>
      <c r="HO72" s="295"/>
      <c r="HP72" s="295"/>
      <c r="HQ72" s="295"/>
      <c r="HR72" s="295"/>
      <c r="HS72" s="295"/>
      <c r="HT72" s="295"/>
      <c r="HU72" s="295"/>
      <c r="HV72" s="295"/>
      <c r="HW72" s="295"/>
    </row>
    <row r="73" spans="1:231" ht="14.1" customHeight="1">
      <c r="A73" s="295"/>
      <c r="B73" s="314"/>
      <c r="C73" s="314"/>
      <c r="E73" s="332"/>
      <c r="F73" s="295"/>
      <c r="G73" s="295"/>
      <c r="H73" s="295"/>
      <c r="I73" s="295"/>
      <c r="K73" s="957"/>
      <c r="L73" s="953"/>
      <c r="M73" s="953"/>
      <c r="N73" s="953"/>
      <c r="O73" s="953"/>
      <c r="P73" s="953"/>
      <c r="Q73" s="953"/>
      <c r="R73" s="953"/>
      <c r="S73" s="953"/>
      <c r="T73" s="953"/>
      <c r="U73" s="294"/>
      <c r="V73" s="294"/>
      <c r="W73" s="294"/>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5"/>
      <c r="BD73" s="295"/>
      <c r="BE73" s="295"/>
      <c r="BF73" s="295"/>
      <c r="BG73" s="295"/>
      <c r="BH73" s="295"/>
      <c r="BI73" s="295"/>
      <c r="BJ73" s="295"/>
      <c r="BK73" s="295"/>
      <c r="BL73" s="295"/>
      <c r="BM73" s="295"/>
      <c r="BN73" s="295"/>
      <c r="BO73" s="295"/>
      <c r="BP73" s="295"/>
      <c r="BQ73" s="295"/>
      <c r="BR73" s="295"/>
      <c r="BS73" s="295"/>
      <c r="BT73" s="295"/>
      <c r="BU73" s="295"/>
      <c r="BV73" s="295"/>
      <c r="BW73" s="295"/>
      <c r="BX73" s="295"/>
      <c r="BY73" s="295"/>
      <c r="BZ73" s="295"/>
      <c r="CA73" s="295"/>
      <c r="CB73" s="295"/>
      <c r="CC73" s="295"/>
      <c r="CD73" s="295"/>
      <c r="CE73" s="295"/>
      <c r="CF73" s="295"/>
      <c r="CG73" s="295"/>
      <c r="CH73" s="295"/>
      <c r="CI73" s="295"/>
      <c r="CJ73" s="295"/>
      <c r="CK73" s="295"/>
      <c r="CL73" s="295"/>
      <c r="CM73" s="295"/>
      <c r="CN73" s="295"/>
      <c r="CO73" s="295"/>
      <c r="CP73" s="295"/>
      <c r="CQ73" s="295"/>
      <c r="CR73" s="295"/>
      <c r="CS73" s="295"/>
      <c r="CT73" s="295"/>
      <c r="CU73" s="295"/>
      <c r="CV73" s="295"/>
      <c r="CW73" s="295"/>
      <c r="CX73" s="295"/>
      <c r="CY73" s="295"/>
      <c r="CZ73" s="295"/>
      <c r="DA73" s="295"/>
      <c r="DB73" s="295"/>
      <c r="DC73" s="295"/>
      <c r="DD73" s="295"/>
      <c r="DE73" s="295"/>
      <c r="DF73" s="295"/>
      <c r="DG73" s="295"/>
      <c r="DH73" s="295"/>
      <c r="DI73" s="295"/>
      <c r="DJ73" s="295"/>
      <c r="DK73" s="295"/>
      <c r="DL73" s="295"/>
      <c r="DM73" s="295"/>
      <c r="DN73" s="295"/>
      <c r="DO73" s="295"/>
      <c r="DP73" s="295"/>
      <c r="DQ73" s="295"/>
      <c r="DR73" s="295"/>
      <c r="DS73" s="295"/>
      <c r="DT73" s="295"/>
      <c r="DU73" s="295"/>
      <c r="DV73" s="295"/>
      <c r="DW73" s="295"/>
      <c r="DX73" s="295"/>
      <c r="DY73" s="295"/>
      <c r="DZ73" s="295"/>
      <c r="EA73" s="295"/>
      <c r="EB73" s="295"/>
      <c r="EC73" s="295"/>
      <c r="ED73" s="295"/>
      <c r="EE73" s="295"/>
      <c r="EF73" s="295"/>
      <c r="EG73" s="295"/>
      <c r="EH73" s="295"/>
      <c r="EI73" s="295"/>
      <c r="EJ73" s="295"/>
      <c r="EK73" s="295"/>
      <c r="EL73" s="295"/>
      <c r="EM73" s="295"/>
      <c r="EN73" s="295"/>
      <c r="EO73" s="295"/>
      <c r="EP73" s="295"/>
      <c r="EQ73" s="295"/>
      <c r="ER73" s="295"/>
      <c r="ES73" s="295"/>
      <c r="ET73" s="295"/>
      <c r="EU73" s="295"/>
      <c r="EV73" s="295"/>
      <c r="EW73" s="295"/>
      <c r="EX73" s="295"/>
      <c r="EY73" s="295"/>
      <c r="EZ73" s="295"/>
      <c r="FA73" s="295"/>
      <c r="FB73" s="295"/>
      <c r="FC73" s="295"/>
      <c r="FD73" s="295"/>
      <c r="FE73" s="295"/>
      <c r="FF73" s="295"/>
      <c r="FG73" s="295"/>
      <c r="FH73" s="295"/>
      <c r="FI73" s="295"/>
      <c r="FJ73" s="295"/>
      <c r="FK73" s="295"/>
      <c r="FL73" s="295"/>
      <c r="FM73" s="295"/>
      <c r="FN73" s="295"/>
      <c r="FO73" s="295"/>
      <c r="FP73" s="295"/>
      <c r="FQ73" s="295"/>
      <c r="FR73" s="295"/>
      <c r="FS73" s="295"/>
      <c r="FT73" s="295"/>
      <c r="FU73" s="295"/>
      <c r="FV73" s="295"/>
      <c r="FW73" s="295"/>
      <c r="FX73" s="295"/>
      <c r="FY73" s="295"/>
      <c r="FZ73" s="295"/>
      <c r="GA73" s="295"/>
      <c r="GB73" s="295"/>
      <c r="GC73" s="295"/>
      <c r="GD73" s="295"/>
      <c r="GE73" s="295"/>
      <c r="GF73" s="295"/>
      <c r="GG73" s="295"/>
      <c r="GH73" s="295"/>
      <c r="GI73" s="295"/>
      <c r="GJ73" s="295"/>
      <c r="GK73" s="295"/>
      <c r="GL73" s="295"/>
      <c r="GM73" s="295"/>
      <c r="GN73" s="295"/>
      <c r="GO73" s="295"/>
      <c r="GP73" s="295"/>
      <c r="GQ73" s="295"/>
      <c r="GR73" s="295"/>
      <c r="GS73" s="295"/>
      <c r="GT73" s="295"/>
      <c r="GU73" s="295"/>
      <c r="GV73" s="295"/>
      <c r="GW73" s="295"/>
      <c r="GX73" s="295"/>
      <c r="GY73" s="295"/>
      <c r="GZ73" s="295"/>
      <c r="HA73" s="295"/>
      <c r="HB73" s="295"/>
      <c r="HC73" s="295"/>
      <c r="HD73" s="295"/>
      <c r="HE73" s="295"/>
      <c r="HF73" s="295"/>
      <c r="HG73" s="295"/>
      <c r="HH73" s="295"/>
      <c r="HI73" s="295"/>
      <c r="HJ73" s="295"/>
      <c r="HK73" s="295"/>
      <c r="HL73" s="295"/>
      <c r="HM73" s="295"/>
      <c r="HN73" s="295"/>
      <c r="HO73" s="295"/>
      <c r="HP73" s="295"/>
      <c r="HQ73" s="295"/>
      <c r="HR73" s="295"/>
      <c r="HS73" s="295"/>
      <c r="HT73" s="295"/>
      <c r="HU73" s="295"/>
      <c r="HV73" s="295"/>
      <c r="HW73" s="295"/>
    </row>
    <row r="74" spans="1:231" ht="14.1" customHeight="1">
      <c r="A74" s="295"/>
      <c r="B74" s="314"/>
      <c r="C74" s="314"/>
      <c r="E74" s="332"/>
      <c r="F74" s="295"/>
      <c r="G74" s="295"/>
      <c r="H74" s="295"/>
      <c r="I74" s="295"/>
      <c r="K74" s="957"/>
      <c r="L74" s="953"/>
      <c r="M74" s="953"/>
      <c r="N74" s="953"/>
      <c r="O74" s="953"/>
      <c r="P74" s="953"/>
      <c r="Q74" s="953"/>
      <c r="R74" s="953"/>
      <c r="S74" s="953"/>
      <c r="T74" s="953"/>
      <c r="U74" s="294"/>
      <c r="V74" s="294"/>
      <c r="W74" s="294"/>
      <c r="X74" s="295"/>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5"/>
      <c r="BV74" s="295"/>
      <c r="BW74" s="295"/>
      <c r="BX74" s="295"/>
      <c r="BY74" s="295"/>
      <c r="BZ74" s="295"/>
      <c r="CA74" s="295"/>
      <c r="CB74" s="295"/>
      <c r="CC74" s="295"/>
      <c r="CD74" s="295"/>
      <c r="CE74" s="295"/>
      <c r="CF74" s="295"/>
      <c r="CG74" s="295"/>
      <c r="CH74" s="295"/>
      <c r="CI74" s="295"/>
      <c r="CJ74" s="295"/>
      <c r="CK74" s="295"/>
      <c r="CL74" s="295"/>
      <c r="CM74" s="295"/>
      <c r="CN74" s="295"/>
      <c r="CO74" s="295"/>
      <c r="CP74" s="295"/>
      <c r="CQ74" s="295"/>
      <c r="CR74" s="295"/>
      <c r="CS74" s="295"/>
      <c r="CT74" s="295"/>
      <c r="CU74" s="295"/>
      <c r="CV74" s="295"/>
      <c r="CW74" s="295"/>
      <c r="CX74" s="295"/>
      <c r="CY74" s="295"/>
      <c r="CZ74" s="295"/>
      <c r="DA74" s="295"/>
      <c r="DB74" s="295"/>
      <c r="DC74" s="295"/>
      <c r="DD74" s="295"/>
      <c r="DE74" s="295"/>
      <c r="DF74" s="295"/>
      <c r="DG74" s="295"/>
      <c r="DH74" s="295"/>
      <c r="DI74" s="295"/>
      <c r="DJ74" s="295"/>
      <c r="DK74" s="295"/>
      <c r="DL74" s="295"/>
      <c r="DM74" s="295"/>
      <c r="DN74" s="295"/>
      <c r="DO74" s="295"/>
      <c r="DP74" s="295"/>
      <c r="DQ74" s="295"/>
      <c r="DR74" s="295"/>
      <c r="DS74" s="295"/>
      <c r="DT74" s="295"/>
      <c r="DU74" s="295"/>
      <c r="DV74" s="295"/>
      <c r="DW74" s="295"/>
      <c r="DX74" s="295"/>
      <c r="DY74" s="295"/>
      <c r="DZ74" s="295"/>
      <c r="EA74" s="295"/>
      <c r="EB74" s="295"/>
      <c r="EC74" s="295"/>
      <c r="ED74" s="295"/>
      <c r="EE74" s="295"/>
      <c r="EF74" s="295"/>
      <c r="EG74" s="295"/>
      <c r="EH74" s="295"/>
      <c r="EI74" s="295"/>
      <c r="EJ74" s="295"/>
      <c r="EK74" s="295"/>
      <c r="EL74" s="295"/>
      <c r="EM74" s="295"/>
      <c r="EN74" s="295"/>
      <c r="EO74" s="295"/>
      <c r="EP74" s="295"/>
      <c r="EQ74" s="295"/>
      <c r="ER74" s="295"/>
      <c r="ES74" s="295"/>
      <c r="ET74" s="295"/>
      <c r="EU74" s="295"/>
      <c r="EV74" s="295"/>
      <c r="EW74" s="295"/>
      <c r="EX74" s="295"/>
      <c r="EY74" s="295"/>
      <c r="EZ74" s="295"/>
      <c r="FA74" s="295"/>
      <c r="FB74" s="295"/>
      <c r="FC74" s="295"/>
      <c r="FD74" s="295"/>
      <c r="FE74" s="295"/>
      <c r="FF74" s="295"/>
      <c r="FG74" s="295"/>
      <c r="FH74" s="295"/>
      <c r="FI74" s="295"/>
      <c r="FJ74" s="295"/>
      <c r="FK74" s="295"/>
      <c r="FL74" s="295"/>
      <c r="FM74" s="295"/>
      <c r="FN74" s="295"/>
      <c r="FO74" s="295"/>
      <c r="FP74" s="295"/>
      <c r="FQ74" s="295"/>
      <c r="FR74" s="295"/>
      <c r="FS74" s="295"/>
      <c r="FT74" s="295"/>
      <c r="FU74" s="295"/>
      <c r="FV74" s="295"/>
      <c r="FW74" s="295"/>
      <c r="FX74" s="295"/>
      <c r="FY74" s="295"/>
      <c r="FZ74" s="295"/>
      <c r="GA74" s="295"/>
      <c r="GB74" s="295"/>
      <c r="GC74" s="295"/>
      <c r="GD74" s="295"/>
      <c r="GE74" s="295"/>
      <c r="GF74" s="295"/>
      <c r="GG74" s="295"/>
      <c r="GH74" s="295"/>
      <c r="GI74" s="295"/>
      <c r="GJ74" s="295"/>
      <c r="GK74" s="295"/>
      <c r="GL74" s="295"/>
      <c r="GM74" s="295"/>
      <c r="GN74" s="295"/>
      <c r="GO74" s="295"/>
      <c r="GP74" s="295"/>
      <c r="GQ74" s="295"/>
      <c r="GR74" s="295"/>
      <c r="GS74" s="295"/>
      <c r="GT74" s="295"/>
      <c r="GU74" s="295"/>
      <c r="GV74" s="295"/>
      <c r="GW74" s="295"/>
      <c r="GX74" s="295"/>
      <c r="GY74" s="295"/>
      <c r="GZ74" s="295"/>
      <c r="HA74" s="295"/>
      <c r="HB74" s="295"/>
      <c r="HC74" s="295"/>
      <c r="HD74" s="295"/>
      <c r="HE74" s="295"/>
      <c r="HF74" s="295"/>
      <c r="HG74" s="295"/>
      <c r="HH74" s="295"/>
      <c r="HI74" s="295"/>
      <c r="HJ74" s="295"/>
      <c r="HK74" s="295"/>
      <c r="HL74" s="295"/>
      <c r="HM74" s="295"/>
      <c r="HN74" s="295"/>
      <c r="HO74" s="295"/>
      <c r="HP74" s="295"/>
      <c r="HQ74" s="295"/>
      <c r="HR74" s="295"/>
      <c r="HS74" s="295"/>
      <c r="HT74" s="295"/>
      <c r="HU74" s="295"/>
      <c r="HV74" s="295"/>
      <c r="HW74" s="295"/>
    </row>
    <row r="75" spans="1:231" ht="14.1" customHeight="1">
      <c r="A75" s="295"/>
      <c r="B75" s="314"/>
      <c r="C75" s="314"/>
      <c r="E75" s="332"/>
      <c r="F75" s="295"/>
      <c r="G75" s="295"/>
      <c r="H75" s="295"/>
      <c r="I75" s="295"/>
      <c r="K75" s="957"/>
      <c r="L75" s="953"/>
      <c r="M75" s="953"/>
      <c r="N75" s="953"/>
      <c r="O75" s="953"/>
      <c r="P75" s="953"/>
      <c r="Q75" s="953"/>
      <c r="R75" s="953"/>
      <c r="S75" s="953"/>
      <c r="T75" s="953"/>
      <c r="U75" s="294"/>
      <c r="V75" s="294"/>
      <c r="W75" s="294"/>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5"/>
      <c r="BD75" s="295"/>
      <c r="BE75" s="295"/>
      <c r="BF75" s="295"/>
      <c r="BG75" s="295"/>
      <c r="BH75" s="295"/>
      <c r="BI75" s="295"/>
      <c r="BJ75" s="295"/>
      <c r="BK75" s="295"/>
      <c r="BL75" s="295"/>
      <c r="BM75" s="295"/>
      <c r="BN75" s="295"/>
      <c r="BO75" s="295"/>
      <c r="BP75" s="295"/>
      <c r="BQ75" s="295"/>
      <c r="BR75" s="295"/>
      <c r="BS75" s="295"/>
      <c r="BT75" s="295"/>
      <c r="BU75" s="295"/>
      <c r="BV75" s="295"/>
      <c r="BW75" s="295"/>
      <c r="BX75" s="295"/>
      <c r="BY75" s="295"/>
      <c r="BZ75" s="295"/>
      <c r="CA75" s="295"/>
      <c r="CB75" s="295"/>
      <c r="CC75" s="295"/>
      <c r="CD75" s="295"/>
      <c r="CE75" s="295"/>
      <c r="CF75" s="295"/>
      <c r="CG75" s="295"/>
      <c r="CH75" s="295"/>
      <c r="CI75" s="295"/>
      <c r="CJ75" s="295"/>
      <c r="CK75" s="295"/>
      <c r="CL75" s="295"/>
      <c r="CM75" s="295"/>
      <c r="CN75" s="295"/>
      <c r="CO75" s="295"/>
      <c r="CP75" s="295"/>
      <c r="CQ75" s="295"/>
      <c r="CR75" s="295"/>
      <c r="CS75" s="295"/>
      <c r="CT75" s="295"/>
      <c r="CU75" s="295"/>
      <c r="CV75" s="295"/>
      <c r="CW75" s="295"/>
      <c r="CX75" s="295"/>
      <c r="CY75" s="295"/>
      <c r="CZ75" s="295"/>
      <c r="DA75" s="295"/>
      <c r="DB75" s="295"/>
      <c r="DC75" s="295"/>
      <c r="DD75" s="295"/>
      <c r="DE75" s="295"/>
      <c r="DF75" s="295"/>
      <c r="DG75" s="295"/>
      <c r="DH75" s="295"/>
      <c r="DI75" s="295"/>
      <c r="DJ75" s="295"/>
      <c r="DK75" s="295"/>
      <c r="DL75" s="295"/>
      <c r="DM75" s="295"/>
      <c r="DN75" s="295"/>
      <c r="DO75" s="295"/>
      <c r="DP75" s="295"/>
      <c r="DQ75" s="295"/>
      <c r="DR75" s="295"/>
      <c r="DS75" s="295"/>
      <c r="DT75" s="295"/>
      <c r="DU75" s="295"/>
      <c r="DV75" s="295"/>
      <c r="DW75" s="295"/>
      <c r="DX75" s="295"/>
      <c r="DY75" s="295"/>
      <c r="DZ75" s="295"/>
      <c r="EA75" s="295"/>
      <c r="EB75" s="295"/>
      <c r="EC75" s="295"/>
      <c r="ED75" s="295"/>
      <c r="EE75" s="295"/>
      <c r="EF75" s="295"/>
      <c r="EG75" s="295"/>
      <c r="EH75" s="295"/>
      <c r="EI75" s="295"/>
      <c r="EJ75" s="295"/>
      <c r="EK75" s="295"/>
      <c r="EL75" s="295"/>
      <c r="EM75" s="295"/>
      <c r="EN75" s="295"/>
      <c r="EO75" s="295"/>
      <c r="EP75" s="295"/>
      <c r="EQ75" s="295"/>
      <c r="ER75" s="295"/>
      <c r="ES75" s="295"/>
      <c r="ET75" s="295"/>
      <c r="EU75" s="295"/>
      <c r="EV75" s="295"/>
      <c r="EW75" s="295"/>
      <c r="EX75" s="295"/>
      <c r="EY75" s="295"/>
      <c r="EZ75" s="295"/>
      <c r="FA75" s="295"/>
      <c r="FB75" s="295"/>
      <c r="FC75" s="295"/>
      <c r="FD75" s="295"/>
      <c r="FE75" s="295"/>
      <c r="FF75" s="295"/>
      <c r="FG75" s="295"/>
      <c r="FH75" s="295"/>
      <c r="FI75" s="295"/>
      <c r="FJ75" s="295"/>
      <c r="FK75" s="295"/>
      <c r="FL75" s="295"/>
      <c r="FM75" s="295"/>
      <c r="FN75" s="295"/>
      <c r="FO75" s="295"/>
      <c r="FP75" s="295"/>
      <c r="FQ75" s="295"/>
      <c r="FR75" s="295"/>
      <c r="FS75" s="295"/>
      <c r="FT75" s="295"/>
      <c r="FU75" s="295"/>
      <c r="FV75" s="295"/>
      <c r="FW75" s="295"/>
      <c r="FX75" s="295"/>
      <c r="FY75" s="295"/>
      <c r="FZ75" s="295"/>
      <c r="GA75" s="295"/>
      <c r="GB75" s="295"/>
      <c r="GC75" s="295"/>
      <c r="GD75" s="295"/>
      <c r="GE75" s="295"/>
      <c r="GF75" s="295"/>
      <c r="GG75" s="295"/>
      <c r="GH75" s="295"/>
      <c r="GI75" s="295"/>
      <c r="GJ75" s="295"/>
      <c r="GK75" s="295"/>
      <c r="GL75" s="295"/>
      <c r="GM75" s="295"/>
      <c r="GN75" s="295"/>
      <c r="GO75" s="295"/>
      <c r="GP75" s="295"/>
      <c r="GQ75" s="295"/>
      <c r="GR75" s="295"/>
      <c r="GS75" s="295"/>
      <c r="GT75" s="295"/>
      <c r="GU75" s="295"/>
      <c r="GV75" s="295"/>
      <c r="GW75" s="295"/>
      <c r="GX75" s="295"/>
      <c r="GY75" s="295"/>
      <c r="GZ75" s="295"/>
      <c r="HA75" s="295"/>
      <c r="HB75" s="295"/>
      <c r="HC75" s="295"/>
      <c r="HD75" s="295"/>
      <c r="HE75" s="295"/>
      <c r="HF75" s="295"/>
      <c r="HG75" s="295"/>
      <c r="HH75" s="295"/>
      <c r="HI75" s="295"/>
      <c r="HJ75" s="295"/>
      <c r="HK75" s="295"/>
      <c r="HL75" s="295"/>
      <c r="HM75" s="295"/>
      <c r="HN75" s="295"/>
      <c r="HO75" s="295"/>
      <c r="HP75" s="295"/>
      <c r="HQ75" s="295"/>
      <c r="HR75" s="295"/>
      <c r="HS75" s="295"/>
      <c r="HT75" s="295"/>
      <c r="HU75" s="295"/>
      <c r="HV75" s="295"/>
      <c r="HW75" s="295"/>
    </row>
    <row r="76" spans="1:231" ht="14.1" customHeight="1">
      <c r="A76" s="295"/>
      <c r="B76" s="314"/>
      <c r="C76" s="314"/>
      <c r="E76" s="332"/>
      <c r="F76" s="295"/>
      <c r="G76" s="295"/>
      <c r="H76" s="295"/>
      <c r="I76" s="295"/>
      <c r="K76" s="957"/>
      <c r="L76" s="953"/>
      <c r="M76" s="953"/>
      <c r="N76" s="953"/>
      <c r="O76" s="953"/>
      <c r="P76" s="953"/>
      <c r="Q76" s="953"/>
      <c r="R76" s="953"/>
      <c r="S76" s="953"/>
      <c r="T76" s="953"/>
      <c r="U76" s="294"/>
      <c r="V76" s="294"/>
      <c r="W76" s="294"/>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95"/>
      <c r="BI76" s="295"/>
      <c r="BJ76" s="295"/>
      <c r="BK76" s="295"/>
      <c r="BL76" s="295"/>
      <c r="BM76" s="295"/>
      <c r="BN76" s="295"/>
      <c r="BO76" s="295"/>
      <c r="BP76" s="295"/>
      <c r="BQ76" s="295"/>
      <c r="BR76" s="295"/>
      <c r="BS76" s="295"/>
      <c r="BT76" s="295"/>
      <c r="BU76" s="295"/>
      <c r="BV76" s="295"/>
      <c r="BW76" s="295"/>
      <c r="BX76" s="295"/>
      <c r="BY76" s="295"/>
      <c r="BZ76" s="295"/>
      <c r="CA76" s="295"/>
      <c r="CB76" s="295"/>
      <c r="CC76" s="295"/>
      <c r="CD76" s="295"/>
      <c r="CE76" s="295"/>
      <c r="CF76" s="295"/>
      <c r="CG76" s="295"/>
      <c r="CH76" s="295"/>
      <c r="CI76" s="295"/>
      <c r="CJ76" s="295"/>
      <c r="CK76" s="295"/>
      <c r="CL76" s="295"/>
      <c r="CM76" s="295"/>
      <c r="CN76" s="295"/>
      <c r="CO76" s="295"/>
      <c r="CP76" s="295"/>
      <c r="CQ76" s="295"/>
      <c r="CR76" s="295"/>
      <c r="CS76" s="295"/>
      <c r="CT76" s="295"/>
      <c r="CU76" s="295"/>
      <c r="CV76" s="295"/>
      <c r="CW76" s="295"/>
      <c r="CX76" s="295"/>
      <c r="CY76" s="295"/>
      <c r="CZ76" s="295"/>
      <c r="DA76" s="295"/>
      <c r="DB76" s="295"/>
      <c r="DC76" s="295"/>
      <c r="DD76" s="295"/>
      <c r="DE76" s="295"/>
      <c r="DF76" s="295"/>
      <c r="DG76" s="295"/>
      <c r="DH76" s="295"/>
      <c r="DI76" s="295"/>
      <c r="DJ76" s="295"/>
      <c r="DK76" s="295"/>
      <c r="DL76" s="295"/>
      <c r="DM76" s="295"/>
      <c r="DN76" s="295"/>
      <c r="DO76" s="295"/>
      <c r="DP76" s="295"/>
      <c r="DQ76" s="295"/>
      <c r="DR76" s="295"/>
      <c r="DS76" s="295"/>
      <c r="DT76" s="295"/>
      <c r="DU76" s="295"/>
      <c r="DV76" s="295"/>
      <c r="DW76" s="295"/>
      <c r="DX76" s="295"/>
      <c r="DY76" s="295"/>
      <c r="DZ76" s="295"/>
      <c r="EA76" s="295"/>
      <c r="EB76" s="295"/>
      <c r="EC76" s="295"/>
      <c r="ED76" s="295"/>
      <c r="EE76" s="295"/>
      <c r="EF76" s="295"/>
      <c r="EG76" s="295"/>
      <c r="EH76" s="295"/>
      <c r="EI76" s="295"/>
      <c r="EJ76" s="295"/>
      <c r="EK76" s="295"/>
      <c r="EL76" s="295"/>
      <c r="EM76" s="295"/>
      <c r="EN76" s="295"/>
      <c r="EO76" s="295"/>
      <c r="EP76" s="295"/>
      <c r="EQ76" s="295"/>
      <c r="ER76" s="295"/>
      <c r="ES76" s="295"/>
      <c r="ET76" s="295"/>
      <c r="EU76" s="295"/>
      <c r="EV76" s="295"/>
      <c r="EW76" s="295"/>
      <c r="EX76" s="295"/>
      <c r="EY76" s="295"/>
      <c r="EZ76" s="295"/>
      <c r="FA76" s="295"/>
      <c r="FB76" s="295"/>
      <c r="FC76" s="295"/>
      <c r="FD76" s="295"/>
      <c r="FE76" s="295"/>
      <c r="FF76" s="295"/>
      <c r="FG76" s="295"/>
      <c r="FH76" s="295"/>
      <c r="FI76" s="295"/>
      <c r="FJ76" s="295"/>
      <c r="FK76" s="295"/>
      <c r="FL76" s="295"/>
      <c r="FM76" s="295"/>
      <c r="FN76" s="295"/>
      <c r="FO76" s="295"/>
      <c r="FP76" s="295"/>
      <c r="FQ76" s="295"/>
      <c r="FR76" s="295"/>
      <c r="FS76" s="295"/>
      <c r="FT76" s="295"/>
      <c r="FU76" s="295"/>
      <c r="FV76" s="295"/>
      <c r="FW76" s="295"/>
      <c r="FX76" s="295"/>
      <c r="FY76" s="295"/>
      <c r="FZ76" s="295"/>
      <c r="GA76" s="295"/>
      <c r="GB76" s="295"/>
      <c r="GC76" s="295"/>
      <c r="GD76" s="295"/>
      <c r="GE76" s="295"/>
      <c r="GF76" s="295"/>
      <c r="GG76" s="295"/>
      <c r="GH76" s="295"/>
      <c r="GI76" s="295"/>
      <c r="GJ76" s="295"/>
      <c r="GK76" s="295"/>
      <c r="GL76" s="295"/>
      <c r="GM76" s="295"/>
      <c r="GN76" s="295"/>
      <c r="GO76" s="295"/>
      <c r="GP76" s="295"/>
      <c r="GQ76" s="295"/>
      <c r="GR76" s="295"/>
      <c r="GS76" s="295"/>
      <c r="GT76" s="295"/>
      <c r="GU76" s="295"/>
      <c r="GV76" s="295"/>
      <c r="GW76" s="295"/>
      <c r="GX76" s="295"/>
      <c r="GY76" s="295"/>
      <c r="GZ76" s="295"/>
      <c r="HA76" s="295"/>
      <c r="HB76" s="295"/>
      <c r="HC76" s="295"/>
      <c r="HD76" s="295"/>
      <c r="HE76" s="295"/>
      <c r="HF76" s="295"/>
      <c r="HG76" s="295"/>
      <c r="HH76" s="295"/>
      <c r="HI76" s="295"/>
      <c r="HJ76" s="295"/>
      <c r="HK76" s="295"/>
      <c r="HL76" s="295"/>
      <c r="HM76" s="295"/>
      <c r="HN76" s="295"/>
      <c r="HO76" s="295"/>
      <c r="HP76" s="295"/>
      <c r="HQ76" s="295"/>
      <c r="HR76" s="295"/>
      <c r="HS76" s="295"/>
      <c r="HT76" s="295"/>
      <c r="HU76" s="295"/>
      <c r="HV76" s="295"/>
      <c r="HW76" s="295"/>
    </row>
    <row r="77" spans="1:231" ht="14.1" customHeight="1">
      <c r="A77" s="295"/>
      <c r="B77" s="314"/>
      <c r="C77" s="314"/>
      <c r="E77" s="332"/>
      <c r="F77" s="295"/>
      <c r="G77" s="295"/>
      <c r="H77" s="295"/>
      <c r="I77" s="295"/>
      <c r="K77" s="957"/>
      <c r="L77" s="953"/>
      <c r="M77" s="953"/>
      <c r="N77" s="953"/>
      <c r="O77" s="953"/>
      <c r="P77" s="953"/>
      <c r="Q77" s="953"/>
      <c r="R77" s="953"/>
      <c r="S77" s="953"/>
      <c r="T77" s="953"/>
      <c r="U77" s="294"/>
      <c r="V77" s="294"/>
      <c r="W77" s="294"/>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5"/>
      <c r="BC77" s="295"/>
      <c r="BD77" s="295"/>
      <c r="BE77" s="295"/>
      <c r="BF77" s="295"/>
      <c r="BG77" s="295"/>
      <c r="BH77" s="295"/>
      <c r="BI77" s="295"/>
      <c r="BJ77" s="295"/>
      <c r="BK77" s="295"/>
      <c r="BL77" s="295"/>
      <c r="BM77" s="295"/>
      <c r="BN77" s="295"/>
      <c r="BO77" s="295"/>
      <c r="BP77" s="295"/>
      <c r="BQ77" s="295"/>
      <c r="BR77" s="295"/>
      <c r="BS77" s="295"/>
      <c r="BT77" s="295"/>
      <c r="BU77" s="295"/>
      <c r="BV77" s="295"/>
      <c r="BW77" s="295"/>
      <c r="BX77" s="295"/>
      <c r="BY77" s="295"/>
      <c r="BZ77" s="295"/>
      <c r="CA77" s="295"/>
      <c r="CB77" s="295"/>
      <c r="CC77" s="295"/>
      <c r="CD77" s="295"/>
      <c r="CE77" s="295"/>
      <c r="CF77" s="295"/>
      <c r="CG77" s="295"/>
      <c r="CH77" s="295"/>
      <c r="CI77" s="295"/>
      <c r="CJ77" s="295"/>
      <c r="CK77" s="295"/>
      <c r="CL77" s="295"/>
      <c r="CM77" s="295"/>
      <c r="CN77" s="295"/>
      <c r="CO77" s="295"/>
      <c r="CP77" s="295"/>
      <c r="CQ77" s="295"/>
      <c r="CR77" s="295"/>
      <c r="CS77" s="295"/>
      <c r="CT77" s="295"/>
      <c r="CU77" s="295"/>
      <c r="CV77" s="295"/>
      <c r="CW77" s="295"/>
      <c r="CX77" s="295"/>
      <c r="CY77" s="295"/>
      <c r="CZ77" s="295"/>
      <c r="DA77" s="295"/>
      <c r="DB77" s="295"/>
      <c r="DC77" s="295"/>
      <c r="DD77" s="295"/>
      <c r="DE77" s="295"/>
      <c r="DF77" s="295"/>
      <c r="DG77" s="295"/>
      <c r="DH77" s="295"/>
      <c r="DI77" s="295"/>
      <c r="DJ77" s="295"/>
      <c r="DK77" s="295"/>
      <c r="DL77" s="295"/>
      <c r="DM77" s="295"/>
      <c r="DN77" s="295"/>
      <c r="DO77" s="295"/>
      <c r="DP77" s="295"/>
      <c r="DQ77" s="295"/>
      <c r="DR77" s="295"/>
      <c r="DS77" s="295"/>
      <c r="DT77" s="295"/>
      <c r="DU77" s="295"/>
      <c r="DV77" s="295"/>
      <c r="DW77" s="295"/>
      <c r="DX77" s="295"/>
      <c r="DY77" s="295"/>
      <c r="DZ77" s="295"/>
      <c r="EA77" s="295"/>
      <c r="EB77" s="295"/>
      <c r="EC77" s="295"/>
      <c r="ED77" s="295"/>
      <c r="EE77" s="295"/>
      <c r="EF77" s="295"/>
      <c r="EG77" s="295"/>
      <c r="EH77" s="295"/>
      <c r="EI77" s="295"/>
      <c r="EJ77" s="295"/>
      <c r="EK77" s="295"/>
      <c r="EL77" s="295"/>
      <c r="EM77" s="295"/>
      <c r="EN77" s="295"/>
      <c r="EO77" s="295"/>
      <c r="EP77" s="295"/>
      <c r="EQ77" s="295"/>
      <c r="ER77" s="295"/>
      <c r="ES77" s="295"/>
      <c r="ET77" s="295"/>
      <c r="EU77" s="295"/>
      <c r="EV77" s="295"/>
      <c r="EW77" s="295"/>
      <c r="EX77" s="295"/>
      <c r="EY77" s="295"/>
      <c r="EZ77" s="295"/>
      <c r="FA77" s="295"/>
      <c r="FB77" s="295"/>
      <c r="FC77" s="295"/>
      <c r="FD77" s="295"/>
      <c r="FE77" s="295"/>
      <c r="FF77" s="295"/>
      <c r="FG77" s="295"/>
      <c r="FH77" s="295"/>
      <c r="FI77" s="295"/>
      <c r="FJ77" s="295"/>
      <c r="FK77" s="295"/>
      <c r="FL77" s="295"/>
      <c r="FM77" s="295"/>
      <c r="FN77" s="295"/>
      <c r="FO77" s="295"/>
      <c r="FP77" s="295"/>
      <c r="FQ77" s="295"/>
      <c r="FR77" s="295"/>
      <c r="FS77" s="295"/>
      <c r="FT77" s="295"/>
      <c r="FU77" s="295"/>
      <c r="FV77" s="295"/>
      <c r="FW77" s="295"/>
      <c r="FX77" s="295"/>
      <c r="FY77" s="295"/>
      <c r="FZ77" s="295"/>
      <c r="GA77" s="295"/>
      <c r="GB77" s="295"/>
      <c r="GC77" s="295"/>
      <c r="GD77" s="295"/>
      <c r="GE77" s="295"/>
      <c r="GF77" s="295"/>
      <c r="GG77" s="295"/>
      <c r="GH77" s="295"/>
      <c r="GI77" s="295"/>
      <c r="GJ77" s="295"/>
      <c r="GK77" s="295"/>
      <c r="GL77" s="295"/>
      <c r="GM77" s="295"/>
      <c r="GN77" s="295"/>
      <c r="GO77" s="295"/>
      <c r="GP77" s="295"/>
      <c r="GQ77" s="295"/>
      <c r="GR77" s="295"/>
      <c r="GS77" s="295"/>
      <c r="GT77" s="295"/>
      <c r="GU77" s="295"/>
      <c r="GV77" s="295"/>
      <c r="GW77" s="295"/>
      <c r="GX77" s="295"/>
      <c r="GY77" s="295"/>
      <c r="GZ77" s="295"/>
      <c r="HA77" s="295"/>
      <c r="HB77" s="295"/>
      <c r="HC77" s="295"/>
      <c r="HD77" s="295"/>
      <c r="HE77" s="295"/>
      <c r="HF77" s="295"/>
      <c r="HG77" s="295"/>
      <c r="HH77" s="295"/>
      <c r="HI77" s="295"/>
      <c r="HJ77" s="295"/>
      <c r="HK77" s="295"/>
      <c r="HL77" s="295"/>
      <c r="HM77" s="295"/>
      <c r="HN77" s="295"/>
      <c r="HO77" s="295"/>
      <c r="HP77" s="295"/>
      <c r="HQ77" s="295"/>
      <c r="HR77" s="295"/>
      <c r="HS77" s="295"/>
      <c r="HT77" s="295"/>
      <c r="HU77" s="295"/>
      <c r="HV77" s="295"/>
      <c r="HW77" s="295"/>
    </row>
    <row r="78" spans="1:231" ht="14.1" customHeight="1">
      <c r="A78" s="295"/>
      <c r="B78" s="314"/>
      <c r="C78" s="314"/>
      <c r="E78" s="332"/>
      <c r="F78" s="295"/>
      <c r="G78" s="295"/>
      <c r="H78" s="295"/>
      <c r="I78" s="295"/>
      <c r="K78" s="957"/>
      <c r="L78" s="953"/>
      <c r="M78" s="953"/>
      <c r="N78" s="953"/>
      <c r="O78" s="953"/>
      <c r="P78" s="953"/>
      <c r="Q78" s="953"/>
      <c r="R78" s="953"/>
      <c r="S78" s="953"/>
      <c r="T78" s="953"/>
      <c r="U78" s="294"/>
      <c r="V78" s="294"/>
      <c r="W78" s="294"/>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295"/>
      <c r="BI78" s="295"/>
      <c r="BJ78" s="295"/>
      <c r="BK78" s="295"/>
      <c r="BL78" s="295"/>
      <c r="BM78" s="295"/>
      <c r="BN78" s="295"/>
      <c r="BO78" s="295"/>
      <c r="BP78" s="295"/>
      <c r="BQ78" s="295"/>
      <c r="BR78" s="295"/>
      <c r="BS78" s="295"/>
      <c r="BT78" s="295"/>
      <c r="BU78" s="295"/>
      <c r="BV78" s="295"/>
      <c r="BW78" s="295"/>
      <c r="BX78" s="295"/>
      <c r="BY78" s="295"/>
      <c r="BZ78" s="295"/>
      <c r="CA78" s="295"/>
      <c r="CB78" s="295"/>
      <c r="CC78" s="295"/>
      <c r="CD78" s="295"/>
      <c r="CE78" s="295"/>
      <c r="CF78" s="295"/>
      <c r="CG78" s="295"/>
      <c r="CH78" s="295"/>
      <c r="CI78" s="295"/>
      <c r="CJ78" s="295"/>
      <c r="CK78" s="295"/>
      <c r="CL78" s="295"/>
      <c r="CM78" s="295"/>
      <c r="CN78" s="295"/>
      <c r="CO78" s="295"/>
      <c r="CP78" s="295"/>
      <c r="CQ78" s="295"/>
      <c r="CR78" s="295"/>
      <c r="CS78" s="295"/>
      <c r="CT78" s="295"/>
      <c r="CU78" s="295"/>
      <c r="CV78" s="295"/>
      <c r="CW78" s="295"/>
      <c r="CX78" s="295"/>
      <c r="CY78" s="295"/>
      <c r="CZ78" s="295"/>
      <c r="DA78" s="295"/>
      <c r="DB78" s="295"/>
      <c r="DC78" s="295"/>
      <c r="DD78" s="295"/>
      <c r="DE78" s="295"/>
      <c r="DF78" s="295"/>
      <c r="DG78" s="295"/>
      <c r="DH78" s="295"/>
      <c r="DI78" s="295"/>
      <c r="DJ78" s="295"/>
      <c r="DK78" s="295"/>
      <c r="DL78" s="295"/>
      <c r="DM78" s="295"/>
      <c r="DN78" s="295"/>
      <c r="DO78" s="295"/>
      <c r="DP78" s="295"/>
      <c r="DQ78" s="295"/>
      <c r="DR78" s="295"/>
      <c r="DS78" s="295"/>
      <c r="DT78" s="295"/>
      <c r="DU78" s="295"/>
      <c r="DV78" s="295"/>
      <c r="DW78" s="295"/>
      <c r="DX78" s="295"/>
      <c r="DY78" s="295"/>
      <c r="DZ78" s="295"/>
      <c r="EA78" s="295"/>
      <c r="EB78" s="295"/>
      <c r="EC78" s="295"/>
      <c r="ED78" s="295"/>
      <c r="EE78" s="295"/>
      <c r="EF78" s="295"/>
      <c r="EG78" s="295"/>
      <c r="EH78" s="295"/>
      <c r="EI78" s="295"/>
      <c r="EJ78" s="295"/>
      <c r="EK78" s="295"/>
      <c r="EL78" s="295"/>
      <c r="EM78" s="295"/>
      <c r="EN78" s="295"/>
      <c r="EO78" s="295"/>
      <c r="EP78" s="295"/>
      <c r="EQ78" s="295"/>
      <c r="ER78" s="295"/>
      <c r="ES78" s="295"/>
      <c r="ET78" s="295"/>
      <c r="EU78" s="295"/>
      <c r="EV78" s="295"/>
      <c r="EW78" s="295"/>
      <c r="EX78" s="295"/>
      <c r="EY78" s="295"/>
      <c r="EZ78" s="295"/>
      <c r="FA78" s="295"/>
      <c r="FB78" s="295"/>
      <c r="FC78" s="295"/>
      <c r="FD78" s="295"/>
      <c r="FE78" s="295"/>
      <c r="FF78" s="295"/>
      <c r="FG78" s="295"/>
      <c r="FH78" s="295"/>
      <c r="FI78" s="295"/>
      <c r="FJ78" s="295"/>
      <c r="FK78" s="295"/>
      <c r="FL78" s="295"/>
      <c r="FM78" s="295"/>
      <c r="FN78" s="295"/>
      <c r="FO78" s="295"/>
      <c r="FP78" s="295"/>
      <c r="FQ78" s="295"/>
      <c r="FR78" s="295"/>
      <c r="FS78" s="295"/>
      <c r="FT78" s="295"/>
      <c r="FU78" s="295"/>
      <c r="FV78" s="295"/>
      <c r="FW78" s="295"/>
      <c r="FX78" s="295"/>
      <c r="FY78" s="295"/>
      <c r="FZ78" s="295"/>
      <c r="GA78" s="295"/>
      <c r="GB78" s="295"/>
      <c r="GC78" s="295"/>
      <c r="GD78" s="295"/>
      <c r="GE78" s="295"/>
      <c r="GF78" s="295"/>
      <c r="GG78" s="295"/>
      <c r="GH78" s="295"/>
      <c r="GI78" s="295"/>
      <c r="GJ78" s="295"/>
      <c r="GK78" s="295"/>
      <c r="GL78" s="295"/>
      <c r="GM78" s="295"/>
      <c r="GN78" s="295"/>
      <c r="GO78" s="295"/>
      <c r="GP78" s="295"/>
      <c r="GQ78" s="295"/>
      <c r="GR78" s="295"/>
      <c r="GS78" s="295"/>
      <c r="GT78" s="295"/>
      <c r="GU78" s="295"/>
      <c r="GV78" s="295"/>
      <c r="GW78" s="295"/>
      <c r="GX78" s="295"/>
      <c r="GY78" s="295"/>
      <c r="GZ78" s="295"/>
      <c r="HA78" s="295"/>
      <c r="HB78" s="295"/>
      <c r="HC78" s="295"/>
      <c r="HD78" s="295"/>
      <c r="HE78" s="295"/>
      <c r="HF78" s="295"/>
      <c r="HG78" s="295"/>
      <c r="HH78" s="295"/>
      <c r="HI78" s="295"/>
      <c r="HJ78" s="295"/>
      <c r="HK78" s="295"/>
      <c r="HL78" s="295"/>
      <c r="HM78" s="295"/>
      <c r="HN78" s="295"/>
      <c r="HO78" s="295"/>
      <c r="HP78" s="295"/>
      <c r="HQ78" s="295"/>
      <c r="HR78" s="295"/>
      <c r="HS78" s="295"/>
      <c r="HT78" s="295"/>
      <c r="HU78" s="295"/>
      <c r="HV78" s="295"/>
      <c r="HW78" s="295"/>
    </row>
    <row r="79" spans="1:231" ht="14.1" customHeight="1">
      <c r="A79" s="295"/>
      <c r="B79" s="314"/>
      <c r="C79" s="314"/>
      <c r="E79" s="332"/>
      <c r="F79" s="295"/>
      <c r="G79" s="295"/>
      <c r="H79" s="295"/>
      <c r="I79" s="295"/>
      <c r="K79" s="957"/>
      <c r="L79" s="953"/>
      <c r="M79" s="953"/>
      <c r="N79" s="953"/>
      <c r="O79" s="953"/>
      <c r="P79" s="953"/>
      <c r="Q79" s="953"/>
      <c r="R79" s="953"/>
      <c r="S79" s="953"/>
      <c r="T79" s="953"/>
      <c r="U79" s="294"/>
      <c r="V79" s="294"/>
      <c r="W79" s="294"/>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295"/>
      <c r="BD79" s="295"/>
      <c r="BE79" s="295"/>
      <c r="BF79" s="295"/>
      <c r="BG79" s="295"/>
      <c r="BH79" s="295"/>
      <c r="BI79" s="295"/>
      <c r="BJ79" s="295"/>
      <c r="BK79" s="295"/>
      <c r="BL79" s="295"/>
      <c r="BM79" s="295"/>
      <c r="BN79" s="295"/>
      <c r="BO79" s="295"/>
      <c r="BP79" s="295"/>
      <c r="BQ79" s="295"/>
      <c r="BR79" s="295"/>
      <c r="BS79" s="295"/>
      <c r="BT79" s="295"/>
      <c r="BU79" s="295"/>
      <c r="BV79" s="295"/>
      <c r="BW79" s="295"/>
      <c r="BX79" s="295"/>
      <c r="BY79" s="295"/>
      <c r="BZ79" s="295"/>
      <c r="CA79" s="295"/>
      <c r="CB79" s="295"/>
      <c r="CC79" s="295"/>
      <c r="CD79" s="295"/>
      <c r="CE79" s="295"/>
      <c r="CF79" s="295"/>
      <c r="CG79" s="295"/>
      <c r="CH79" s="295"/>
      <c r="CI79" s="295"/>
      <c r="CJ79" s="295"/>
      <c r="CK79" s="295"/>
      <c r="CL79" s="295"/>
      <c r="CM79" s="295"/>
      <c r="CN79" s="295"/>
      <c r="CO79" s="295"/>
      <c r="CP79" s="295"/>
      <c r="CQ79" s="295"/>
      <c r="CR79" s="295"/>
      <c r="CS79" s="295"/>
      <c r="CT79" s="295"/>
      <c r="CU79" s="295"/>
      <c r="CV79" s="295"/>
      <c r="CW79" s="295"/>
      <c r="CX79" s="295"/>
      <c r="CY79" s="295"/>
      <c r="CZ79" s="295"/>
      <c r="DA79" s="295"/>
      <c r="DB79" s="295"/>
      <c r="DC79" s="295"/>
      <c r="DD79" s="295"/>
      <c r="DE79" s="295"/>
      <c r="DF79" s="295"/>
      <c r="DG79" s="295"/>
      <c r="DH79" s="295"/>
      <c r="DI79" s="295"/>
      <c r="DJ79" s="295"/>
      <c r="DK79" s="295"/>
      <c r="DL79" s="295"/>
      <c r="DM79" s="295"/>
      <c r="DN79" s="295"/>
      <c r="DO79" s="295"/>
      <c r="DP79" s="295"/>
      <c r="DQ79" s="295"/>
      <c r="DR79" s="295"/>
      <c r="DS79" s="295"/>
      <c r="DT79" s="295"/>
      <c r="DU79" s="295"/>
      <c r="DV79" s="295"/>
      <c r="DW79" s="295"/>
      <c r="DX79" s="295"/>
      <c r="DY79" s="295"/>
      <c r="DZ79" s="295"/>
      <c r="EA79" s="295"/>
      <c r="EB79" s="295"/>
      <c r="EC79" s="295"/>
      <c r="ED79" s="295"/>
      <c r="EE79" s="295"/>
      <c r="EF79" s="295"/>
      <c r="EG79" s="295"/>
      <c r="EH79" s="295"/>
      <c r="EI79" s="295"/>
      <c r="EJ79" s="295"/>
      <c r="EK79" s="295"/>
      <c r="EL79" s="295"/>
      <c r="EM79" s="295"/>
      <c r="EN79" s="295"/>
      <c r="EO79" s="295"/>
      <c r="EP79" s="295"/>
      <c r="EQ79" s="295"/>
      <c r="ER79" s="295"/>
      <c r="ES79" s="295"/>
      <c r="ET79" s="295"/>
      <c r="EU79" s="295"/>
      <c r="EV79" s="295"/>
      <c r="EW79" s="295"/>
      <c r="EX79" s="295"/>
      <c r="EY79" s="295"/>
      <c r="EZ79" s="295"/>
      <c r="FA79" s="295"/>
      <c r="FB79" s="295"/>
      <c r="FC79" s="295"/>
      <c r="FD79" s="295"/>
      <c r="FE79" s="295"/>
      <c r="FF79" s="295"/>
      <c r="FG79" s="295"/>
      <c r="FH79" s="295"/>
      <c r="FI79" s="295"/>
      <c r="FJ79" s="295"/>
      <c r="FK79" s="295"/>
      <c r="FL79" s="295"/>
      <c r="FM79" s="295"/>
      <c r="FN79" s="295"/>
      <c r="FO79" s="295"/>
      <c r="FP79" s="295"/>
      <c r="FQ79" s="295"/>
      <c r="FR79" s="295"/>
      <c r="FS79" s="295"/>
      <c r="FT79" s="295"/>
      <c r="FU79" s="295"/>
      <c r="FV79" s="295"/>
      <c r="FW79" s="295"/>
      <c r="FX79" s="295"/>
      <c r="FY79" s="295"/>
      <c r="FZ79" s="295"/>
      <c r="GA79" s="295"/>
      <c r="GB79" s="295"/>
      <c r="GC79" s="295"/>
      <c r="GD79" s="295"/>
      <c r="GE79" s="295"/>
      <c r="GF79" s="295"/>
      <c r="GG79" s="295"/>
      <c r="GH79" s="295"/>
      <c r="GI79" s="295"/>
      <c r="GJ79" s="295"/>
      <c r="GK79" s="295"/>
      <c r="GL79" s="295"/>
      <c r="GM79" s="295"/>
      <c r="GN79" s="295"/>
      <c r="GO79" s="295"/>
      <c r="GP79" s="295"/>
      <c r="GQ79" s="295"/>
      <c r="GR79" s="295"/>
      <c r="GS79" s="295"/>
      <c r="GT79" s="295"/>
      <c r="GU79" s="295"/>
      <c r="GV79" s="295"/>
      <c r="GW79" s="295"/>
      <c r="GX79" s="295"/>
      <c r="GY79" s="295"/>
      <c r="GZ79" s="295"/>
      <c r="HA79" s="295"/>
      <c r="HB79" s="295"/>
      <c r="HC79" s="295"/>
      <c r="HD79" s="295"/>
      <c r="HE79" s="295"/>
      <c r="HF79" s="295"/>
      <c r="HG79" s="295"/>
      <c r="HH79" s="295"/>
      <c r="HI79" s="295"/>
      <c r="HJ79" s="295"/>
      <c r="HK79" s="295"/>
      <c r="HL79" s="295"/>
      <c r="HM79" s="295"/>
      <c r="HN79" s="295"/>
      <c r="HO79" s="295"/>
      <c r="HP79" s="295"/>
      <c r="HQ79" s="295"/>
      <c r="HR79" s="295"/>
      <c r="HS79" s="295"/>
      <c r="HT79" s="295"/>
      <c r="HU79" s="295"/>
      <c r="HV79" s="295"/>
      <c r="HW79" s="295"/>
    </row>
    <row r="80" spans="1:231" ht="14.1" customHeight="1">
      <c r="A80" s="295"/>
      <c r="B80" s="314"/>
      <c r="C80" s="314"/>
      <c r="E80" s="332"/>
      <c r="F80" s="295"/>
      <c r="G80" s="295"/>
      <c r="H80" s="295"/>
      <c r="I80" s="295"/>
      <c r="K80" s="957"/>
      <c r="L80" s="953"/>
      <c r="M80" s="953"/>
      <c r="N80" s="953"/>
      <c r="O80" s="953"/>
      <c r="P80" s="953"/>
      <c r="Q80" s="953"/>
      <c r="R80" s="953"/>
      <c r="S80" s="953"/>
      <c r="T80" s="953"/>
      <c r="U80" s="294"/>
      <c r="V80" s="294"/>
      <c r="W80" s="294"/>
      <c r="X80" s="295"/>
      <c r="Y80" s="295"/>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5"/>
      <c r="BV80" s="295"/>
      <c r="BW80" s="295"/>
      <c r="BX80" s="295"/>
      <c r="BY80" s="295"/>
      <c r="BZ80" s="295"/>
      <c r="CA80" s="295"/>
      <c r="CB80" s="295"/>
      <c r="CC80" s="295"/>
      <c r="CD80" s="295"/>
      <c r="CE80" s="295"/>
      <c r="CF80" s="295"/>
      <c r="CG80" s="295"/>
      <c r="CH80" s="295"/>
      <c r="CI80" s="295"/>
      <c r="CJ80" s="295"/>
      <c r="CK80" s="295"/>
      <c r="CL80" s="295"/>
      <c r="CM80" s="295"/>
      <c r="CN80" s="295"/>
      <c r="CO80" s="295"/>
      <c r="CP80" s="295"/>
      <c r="CQ80" s="295"/>
      <c r="CR80" s="295"/>
      <c r="CS80" s="295"/>
      <c r="CT80" s="295"/>
      <c r="CU80" s="295"/>
      <c r="CV80" s="295"/>
      <c r="CW80" s="295"/>
      <c r="CX80" s="295"/>
      <c r="CY80" s="295"/>
      <c r="CZ80" s="295"/>
      <c r="DA80" s="295"/>
      <c r="DB80" s="295"/>
      <c r="DC80" s="295"/>
      <c r="DD80" s="295"/>
      <c r="DE80" s="295"/>
      <c r="DF80" s="295"/>
      <c r="DG80" s="295"/>
      <c r="DH80" s="295"/>
      <c r="DI80" s="295"/>
      <c r="DJ80" s="295"/>
      <c r="DK80" s="295"/>
      <c r="DL80" s="295"/>
      <c r="DM80" s="295"/>
      <c r="DN80" s="295"/>
      <c r="DO80" s="295"/>
      <c r="DP80" s="295"/>
      <c r="DQ80" s="295"/>
      <c r="DR80" s="295"/>
      <c r="DS80" s="295"/>
      <c r="DT80" s="295"/>
      <c r="DU80" s="295"/>
      <c r="DV80" s="295"/>
      <c r="DW80" s="295"/>
      <c r="DX80" s="295"/>
      <c r="DY80" s="295"/>
      <c r="DZ80" s="295"/>
      <c r="EA80" s="295"/>
      <c r="EB80" s="295"/>
      <c r="EC80" s="295"/>
      <c r="ED80" s="295"/>
      <c r="EE80" s="295"/>
      <c r="EF80" s="295"/>
      <c r="EG80" s="295"/>
      <c r="EH80" s="295"/>
      <c r="EI80" s="295"/>
      <c r="EJ80" s="295"/>
      <c r="EK80" s="295"/>
      <c r="EL80" s="295"/>
      <c r="EM80" s="295"/>
      <c r="EN80" s="295"/>
      <c r="EO80" s="295"/>
      <c r="EP80" s="295"/>
      <c r="EQ80" s="295"/>
      <c r="ER80" s="295"/>
      <c r="ES80" s="295"/>
      <c r="ET80" s="295"/>
      <c r="EU80" s="295"/>
      <c r="EV80" s="295"/>
      <c r="EW80" s="295"/>
      <c r="EX80" s="295"/>
      <c r="EY80" s="295"/>
      <c r="EZ80" s="295"/>
      <c r="FA80" s="295"/>
      <c r="FB80" s="295"/>
      <c r="FC80" s="295"/>
      <c r="FD80" s="295"/>
      <c r="FE80" s="295"/>
      <c r="FF80" s="295"/>
      <c r="FG80" s="295"/>
      <c r="FH80" s="295"/>
      <c r="FI80" s="295"/>
      <c r="FJ80" s="295"/>
      <c r="FK80" s="295"/>
      <c r="FL80" s="295"/>
      <c r="FM80" s="295"/>
      <c r="FN80" s="295"/>
      <c r="FO80" s="295"/>
      <c r="FP80" s="295"/>
      <c r="FQ80" s="295"/>
      <c r="FR80" s="295"/>
      <c r="FS80" s="295"/>
      <c r="FT80" s="295"/>
      <c r="FU80" s="295"/>
      <c r="FV80" s="295"/>
      <c r="FW80" s="295"/>
      <c r="FX80" s="295"/>
      <c r="FY80" s="295"/>
      <c r="FZ80" s="295"/>
      <c r="GA80" s="295"/>
      <c r="GB80" s="295"/>
      <c r="GC80" s="295"/>
      <c r="GD80" s="295"/>
      <c r="GE80" s="295"/>
      <c r="GF80" s="295"/>
      <c r="GG80" s="295"/>
      <c r="GH80" s="295"/>
      <c r="GI80" s="295"/>
      <c r="GJ80" s="295"/>
      <c r="GK80" s="295"/>
      <c r="GL80" s="295"/>
      <c r="GM80" s="295"/>
      <c r="GN80" s="295"/>
      <c r="GO80" s="295"/>
      <c r="GP80" s="295"/>
      <c r="GQ80" s="295"/>
      <c r="GR80" s="295"/>
      <c r="GS80" s="295"/>
      <c r="GT80" s="295"/>
      <c r="GU80" s="295"/>
      <c r="GV80" s="295"/>
      <c r="GW80" s="295"/>
      <c r="GX80" s="295"/>
      <c r="GY80" s="295"/>
      <c r="GZ80" s="295"/>
      <c r="HA80" s="295"/>
      <c r="HB80" s="295"/>
      <c r="HC80" s="295"/>
      <c r="HD80" s="295"/>
      <c r="HE80" s="295"/>
      <c r="HF80" s="295"/>
      <c r="HG80" s="295"/>
      <c r="HH80" s="295"/>
      <c r="HI80" s="295"/>
      <c r="HJ80" s="295"/>
      <c r="HK80" s="295"/>
      <c r="HL80" s="295"/>
      <c r="HM80" s="295"/>
      <c r="HN80" s="295"/>
      <c r="HO80" s="295"/>
      <c r="HP80" s="295"/>
      <c r="HQ80" s="295"/>
      <c r="HR80" s="295"/>
      <c r="HS80" s="295"/>
      <c r="HT80" s="295"/>
      <c r="HU80" s="295"/>
      <c r="HV80" s="295"/>
      <c r="HW80" s="295"/>
    </row>
    <row r="81" spans="1:231" ht="14.1" customHeight="1">
      <c r="A81" s="295"/>
      <c r="B81" s="314"/>
      <c r="C81" s="314"/>
      <c r="E81" s="332"/>
      <c r="F81" s="295"/>
      <c r="G81" s="295"/>
      <c r="H81" s="295"/>
      <c r="I81" s="295"/>
      <c r="K81" s="957"/>
      <c r="L81" s="953"/>
      <c r="M81" s="953"/>
      <c r="N81" s="953"/>
      <c r="O81" s="953"/>
      <c r="P81" s="953"/>
      <c r="Q81" s="953"/>
      <c r="R81" s="953"/>
      <c r="S81" s="953"/>
      <c r="T81" s="953"/>
      <c r="U81" s="294"/>
      <c r="V81" s="294"/>
      <c r="W81" s="294"/>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95"/>
      <c r="BI81" s="295"/>
      <c r="BJ81" s="295"/>
      <c r="BK81" s="295"/>
      <c r="BL81" s="295"/>
      <c r="BM81" s="295"/>
      <c r="BN81" s="295"/>
      <c r="BO81" s="295"/>
      <c r="BP81" s="295"/>
      <c r="BQ81" s="295"/>
      <c r="BR81" s="295"/>
      <c r="BS81" s="295"/>
      <c r="BT81" s="295"/>
      <c r="BU81" s="295"/>
      <c r="BV81" s="295"/>
      <c r="BW81" s="295"/>
      <c r="BX81" s="295"/>
      <c r="BY81" s="295"/>
      <c r="BZ81" s="295"/>
      <c r="CA81" s="295"/>
      <c r="CB81" s="295"/>
      <c r="CC81" s="295"/>
      <c r="CD81" s="295"/>
      <c r="CE81" s="295"/>
      <c r="CF81" s="295"/>
      <c r="CG81" s="295"/>
      <c r="CH81" s="295"/>
      <c r="CI81" s="295"/>
      <c r="CJ81" s="295"/>
      <c r="CK81" s="295"/>
      <c r="CL81" s="295"/>
      <c r="CM81" s="295"/>
      <c r="CN81" s="295"/>
      <c r="CO81" s="295"/>
      <c r="CP81" s="295"/>
      <c r="CQ81" s="295"/>
      <c r="CR81" s="295"/>
      <c r="CS81" s="295"/>
      <c r="CT81" s="295"/>
      <c r="CU81" s="295"/>
      <c r="CV81" s="295"/>
      <c r="CW81" s="295"/>
      <c r="CX81" s="295"/>
      <c r="CY81" s="295"/>
      <c r="CZ81" s="295"/>
      <c r="DA81" s="295"/>
      <c r="DB81" s="295"/>
      <c r="DC81" s="295"/>
      <c r="DD81" s="295"/>
      <c r="DE81" s="295"/>
      <c r="DF81" s="295"/>
      <c r="DG81" s="295"/>
      <c r="DH81" s="295"/>
      <c r="DI81" s="295"/>
      <c r="DJ81" s="295"/>
      <c r="DK81" s="295"/>
      <c r="DL81" s="295"/>
      <c r="DM81" s="295"/>
      <c r="DN81" s="295"/>
      <c r="DO81" s="295"/>
      <c r="DP81" s="295"/>
      <c r="DQ81" s="295"/>
      <c r="DR81" s="295"/>
      <c r="DS81" s="295"/>
      <c r="DT81" s="295"/>
      <c r="DU81" s="295"/>
      <c r="DV81" s="295"/>
      <c r="DW81" s="295"/>
      <c r="DX81" s="295"/>
      <c r="DY81" s="295"/>
      <c r="DZ81" s="295"/>
      <c r="EA81" s="295"/>
      <c r="EB81" s="295"/>
      <c r="EC81" s="295"/>
      <c r="ED81" s="295"/>
      <c r="EE81" s="295"/>
      <c r="EF81" s="295"/>
      <c r="EG81" s="295"/>
      <c r="EH81" s="295"/>
      <c r="EI81" s="295"/>
      <c r="EJ81" s="295"/>
      <c r="EK81" s="295"/>
      <c r="EL81" s="295"/>
      <c r="EM81" s="295"/>
      <c r="EN81" s="295"/>
      <c r="EO81" s="295"/>
      <c r="EP81" s="295"/>
      <c r="EQ81" s="295"/>
      <c r="ER81" s="295"/>
      <c r="ES81" s="295"/>
      <c r="ET81" s="295"/>
      <c r="EU81" s="295"/>
      <c r="EV81" s="295"/>
      <c r="EW81" s="295"/>
      <c r="EX81" s="295"/>
      <c r="EY81" s="295"/>
      <c r="EZ81" s="295"/>
      <c r="FA81" s="295"/>
      <c r="FB81" s="295"/>
      <c r="FC81" s="295"/>
      <c r="FD81" s="295"/>
      <c r="FE81" s="295"/>
      <c r="FF81" s="295"/>
      <c r="FG81" s="295"/>
      <c r="FH81" s="295"/>
      <c r="FI81" s="295"/>
      <c r="FJ81" s="295"/>
      <c r="FK81" s="295"/>
      <c r="FL81" s="295"/>
      <c r="FM81" s="295"/>
      <c r="FN81" s="295"/>
      <c r="FO81" s="295"/>
      <c r="FP81" s="295"/>
      <c r="FQ81" s="295"/>
      <c r="FR81" s="295"/>
      <c r="FS81" s="295"/>
      <c r="FT81" s="295"/>
      <c r="FU81" s="295"/>
      <c r="FV81" s="295"/>
      <c r="FW81" s="295"/>
      <c r="FX81" s="295"/>
      <c r="FY81" s="295"/>
      <c r="FZ81" s="295"/>
      <c r="GA81" s="295"/>
      <c r="GB81" s="295"/>
      <c r="GC81" s="295"/>
      <c r="GD81" s="295"/>
      <c r="GE81" s="295"/>
      <c r="GF81" s="295"/>
      <c r="GG81" s="295"/>
      <c r="GH81" s="295"/>
      <c r="GI81" s="295"/>
      <c r="GJ81" s="295"/>
      <c r="GK81" s="295"/>
      <c r="GL81" s="295"/>
      <c r="GM81" s="295"/>
      <c r="GN81" s="295"/>
      <c r="GO81" s="295"/>
      <c r="GP81" s="295"/>
      <c r="GQ81" s="295"/>
      <c r="GR81" s="295"/>
      <c r="GS81" s="295"/>
      <c r="GT81" s="295"/>
      <c r="GU81" s="295"/>
      <c r="GV81" s="295"/>
      <c r="GW81" s="295"/>
      <c r="GX81" s="295"/>
      <c r="GY81" s="295"/>
      <c r="GZ81" s="295"/>
      <c r="HA81" s="295"/>
      <c r="HB81" s="295"/>
      <c r="HC81" s="295"/>
      <c r="HD81" s="295"/>
      <c r="HE81" s="295"/>
      <c r="HF81" s="295"/>
      <c r="HG81" s="295"/>
      <c r="HH81" s="295"/>
      <c r="HI81" s="295"/>
      <c r="HJ81" s="295"/>
      <c r="HK81" s="295"/>
      <c r="HL81" s="295"/>
      <c r="HM81" s="295"/>
      <c r="HN81" s="295"/>
      <c r="HO81" s="295"/>
      <c r="HP81" s="295"/>
      <c r="HQ81" s="295"/>
      <c r="HR81" s="295"/>
      <c r="HS81" s="295"/>
      <c r="HT81" s="295"/>
      <c r="HU81" s="295"/>
      <c r="HV81" s="295"/>
      <c r="HW81" s="295"/>
    </row>
    <row r="82" spans="1:231" ht="14.1" customHeight="1">
      <c r="A82" s="295"/>
      <c r="B82" s="314"/>
      <c r="C82" s="314"/>
      <c r="E82" s="332"/>
      <c r="F82" s="295"/>
      <c r="G82" s="295"/>
      <c r="H82" s="295"/>
      <c r="I82" s="295"/>
      <c r="K82" s="957"/>
      <c r="L82" s="953"/>
      <c r="M82" s="953"/>
      <c r="N82" s="953"/>
      <c r="O82" s="953"/>
      <c r="P82" s="953"/>
      <c r="Q82" s="953"/>
      <c r="R82" s="953"/>
      <c r="S82" s="953"/>
      <c r="T82" s="953"/>
      <c r="U82" s="294"/>
      <c r="V82" s="294"/>
      <c r="W82" s="294"/>
      <c r="X82" s="295"/>
      <c r="Y82" s="295"/>
      <c r="Z82" s="295"/>
      <c r="AA82" s="295"/>
      <c r="AB82" s="295"/>
      <c r="AC82" s="295"/>
      <c r="AD82" s="295"/>
      <c r="AE82" s="295"/>
      <c r="AF82" s="295"/>
      <c r="AG82" s="295"/>
      <c r="AH82" s="295"/>
      <c r="AI82" s="295"/>
      <c r="AJ82" s="295"/>
      <c r="AK82" s="295"/>
      <c r="AL82" s="295"/>
      <c r="AM82" s="295"/>
      <c r="AN82" s="295"/>
      <c r="AO82" s="295"/>
      <c r="AP82" s="295"/>
      <c r="AQ82" s="295"/>
      <c r="AR82" s="295"/>
      <c r="AS82" s="295"/>
      <c r="AT82" s="295"/>
      <c r="AU82" s="295"/>
      <c r="AV82" s="295"/>
      <c r="AW82" s="295"/>
      <c r="AX82" s="295"/>
      <c r="AY82" s="295"/>
      <c r="AZ82" s="295"/>
      <c r="BA82" s="295"/>
      <c r="BB82" s="295"/>
      <c r="BC82" s="295"/>
      <c r="BD82" s="295"/>
      <c r="BE82" s="295"/>
      <c r="BF82" s="295"/>
      <c r="BG82" s="295"/>
      <c r="BH82" s="295"/>
      <c r="BI82" s="295"/>
      <c r="BJ82" s="295"/>
      <c r="BK82" s="295"/>
      <c r="BL82" s="295"/>
      <c r="BM82" s="295"/>
      <c r="BN82" s="295"/>
      <c r="BO82" s="295"/>
      <c r="BP82" s="295"/>
      <c r="BQ82" s="295"/>
      <c r="BR82" s="295"/>
      <c r="BS82" s="295"/>
      <c r="BT82" s="295"/>
      <c r="BU82" s="295"/>
      <c r="BV82" s="295"/>
      <c r="BW82" s="295"/>
      <c r="BX82" s="295"/>
      <c r="BY82" s="295"/>
      <c r="BZ82" s="295"/>
      <c r="CA82" s="295"/>
      <c r="CB82" s="295"/>
      <c r="CC82" s="295"/>
      <c r="CD82" s="295"/>
      <c r="CE82" s="295"/>
      <c r="CF82" s="295"/>
      <c r="CG82" s="295"/>
      <c r="CH82" s="295"/>
      <c r="CI82" s="295"/>
      <c r="CJ82" s="295"/>
      <c r="CK82" s="295"/>
      <c r="CL82" s="295"/>
      <c r="CM82" s="295"/>
      <c r="CN82" s="295"/>
      <c r="CO82" s="295"/>
      <c r="CP82" s="295"/>
      <c r="CQ82" s="295"/>
      <c r="CR82" s="295"/>
      <c r="CS82" s="295"/>
      <c r="CT82" s="295"/>
      <c r="CU82" s="295"/>
      <c r="CV82" s="295"/>
      <c r="CW82" s="295"/>
      <c r="CX82" s="295"/>
      <c r="CY82" s="295"/>
      <c r="CZ82" s="295"/>
      <c r="DA82" s="295"/>
      <c r="DB82" s="295"/>
      <c r="DC82" s="295"/>
      <c r="DD82" s="295"/>
      <c r="DE82" s="295"/>
      <c r="DF82" s="295"/>
      <c r="DG82" s="295"/>
      <c r="DH82" s="295"/>
      <c r="DI82" s="295"/>
      <c r="DJ82" s="295"/>
      <c r="DK82" s="295"/>
      <c r="DL82" s="295"/>
      <c r="DM82" s="295"/>
      <c r="DN82" s="295"/>
      <c r="DO82" s="295"/>
      <c r="DP82" s="295"/>
      <c r="DQ82" s="295"/>
      <c r="DR82" s="295"/>
      <c r="DS82" s="295"/>
      <c r="DT82" s="295"/>
      <c r="DU82" s="295"/>
      <c r="DV82" s="295"/>
      <c r="DW82" s="295"/>
      <c r="DX82" s="295"/>
      <c r="DY82" s="295"/>
      <c r="DZ82" s="295"/>
      <c r="EA82" s="295"/>
      <c r="EB82" s="295"/>
      <c r="EC82" s="295"/>
      <c r="ED82" s="295"/>
      <c r="EE82" s="295"/>
      <c r="EF82" s="295"/>
      <c r="EG82" s="295"/>
      <c r="EH82" s="295"/>
      <c r="EI82" s="295"/>
      <c r="EJ82" s="295"/>
      <c r="EK82" s="295"/>
      <c r="EL82" s="295"/>
      <c r="EM82" s="295"/>
      <c r="EN82" s="295"/>
      <c r="EO82" s="295"/>
      <c r="EP82" s="295"/>
      <c r="EQ82" s="295"/>
      <c r="ER82" s="295"/>
      <c r="ES82" s="295"/>
      <c r="ET82" s="295"/>
      <c r="EU82" s="295"/>
      <c r="EV82" s="295"/>
      <c r="EW82" s="295"/>
      <c r="EX82" s="295"/>
      <c r="EY82" s="295"/>
      <c r="EZ82" s="295"/>
      <c r="FA82" s="295"/>
      <c r="FB82" s="295"/>
      <c r="FC82" s="295"/>
      <c r="FD82" s="295"/>
      <c r="FE82" s="295"/>
      <c r="FF82" s="295"/>
      <c r="FG82" s="295"/>
      <c r="FH82" s="295"/>
      <c r="FI82" s="295"/>
      <c r="FJ82" s="295"/>
      <c r="FK82" s="295"/>
      <c r="FL82" s="295"/>
      <c r="FM82" s="295"/>
      <c r="FN82" s="295"/>
      <c r="FO82" s="295"/>
      <c r="FP82" s="295"/>
      <c r="FQ82" s="295"/>
      <c r="FR82" s="295"/>
      <c r="FS82" s="295"/>
      <c r="FT82" s="295"/>
      <c r="FU82" s="295"/>
      <c r="FV82" s="295"/>
      <c r="FW82" s="295"/>
      <c r="FX82" s="295"/>
      <c r="FY82" s="295"/>
      <c r="FZ82" s="295"/>
      <c r="GA82" s="295"/>
      <c r="GB82" s="295"/>
      <c r="GC82" s="295"/>
      <c r="GD82" s="295"/>
      <c r="GE82" s="295"/>
      <c r="GF82" s="295"/>
      <c r="GG82" s="295"/>
      <c r="GH82" s="295"/>
      <c r="GI82" s="295"/>
      <c r="GJ82" s="295"/>
      <c r="GK82" s="295"/>
      <c r="GL82" s="295"/>
      <c r="GM82" s="295"/>
      <c r="GN82" s="295"/>
      <c r="GO82" s="295"/>
      <c r="GP82" s="295"/>
      <c r="GQ82" s="295"/>
      <c r="GR82" s="295"/>
      <c r="GS82" s="295"/>
      <c r="GT82" s="295"/>
      <c r="GU82" s="295"/>
      <c r="GV82" s="295"/>
      <c r="GW82" s="295"/>
      <c r="GX82" s="295"/>
      <c r="GY82" s="295"/>
      <c r="GZ82" s="295"/>
      <c r="HA82" s="295"/>
      <c r="HB82" s="295"/>
      <c r="HC82" s="295"/>
      <c r="HD82" s="295"/>
      <c r="HE82" s="295"/>
      <c r="HF82" s="295"/>
      <c r="HG82" s="295"/>
      <c r="HH82" s="295"/>
      <c r="HI82" s="295"/>
      <c r="HJ82" s="295"/>
      <c r="HK82" s="295"/>
      <c r="HL82" s="295"/>
      <c r="HM82" s="295"/>
      <c r="HN82" s="295"/>
      <c r="HO82" s="295"/>
      <c r="HP82" s="295"/>
      <c r="HQ82" s="295"/>
      <c r="HR82" s="295"/>
      <c r="HS82" s="295"/>
      <c r="HT82" s="295"/>
      <c r="HU82" s="295"/>
      <c r="HV82" s="295"/>
      <c r="HW82" s="295"/>
    </row>
    <row r="83" spans="1:231" ht="14.1" customHeight="1">
      <c r="A83" s="295"/>
      <c r="B83" s="314"/>
      <c r="C83" s="314"/>
      <c r="E83" s="332"/>
      <c r="F83" s="295"/>
      <c r="G83" s="295"/>
      <c r="H83" s="295"/>
      <c r="I83" s="295"/>
      <c r="K83" s="957"/>
      <c r="L83" s="953"/>
      <c r="M83" s="953"/>
      <c r="N83" s="953"/>
      <c r="O83" s="953"/>
      <c r="P83" s="953"/>
      <c r="Q83" s="953"/>
      <c r="R83" s="953"/>
      <c r="S83" s="953"/>
      <c r="T83" s="953"/>
      <c r="U83" s="294"/>
      <c r="V83" s="294"/>
      <c r="W83" s="294"/>
      <c r="X83" s="295"/>
      <c r="Y83" s="295"/>
      <c r="Z83" s="295"/>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295"/>
      <c r="BL83" s="295"/>
      <c r="BM83" s="295"/>
      <c r="BN83" s="295"/>
      <c r="BO83" s="295"/>
      <c r="BP83" s="295"/>
      <c r="BQ83" s="295"/>
      <c r="BR83" s="295"/>
      <c r="BS83" s="295"/>
      <c r="BT83" s="295"/>
      <c r="BU83" s="295"/>
      <c r="BV83" s="295"/>
      <c r="BW83" s="295"/>
      <c r="BX83" s="295"/>
      <c r="BY83" s="295"/>
      <c r="BZ83" s="295"/>
      <c r="CA83" s="295"/>
      <c r="CB83" s="295"/>
      <c r="CC83" s="295"/>
      <c r="CD83" s="295"/>
      <c r="CE83" s="295"/>
      <c r="CF83" s="295"/>
      <c r="CG83" s="295"/>
      <c r="CH83" s="295"/>
      <c r="CI83" s="295"/>
      <c r="CJ83" s="295"/>
      <c r="CK83" s="295"/>
      <c r="CL83" s="295"/>
      <c r="CM83" s="295"/>
      <c r="CN83" s="295"/>
      <c r="CO83" s="295"/>
      <c r="CP83" s="295"/>
      <c r="CQ83" s="295"/>
      <c r="CR83" s="295"/>
      <c r="CS83" s="295"/>
      <c r="CT83" s="295"/>
      <c r="CU83" s="295"/>
      <c r="CV83" s="295"/>
      <c r="CW83" s="295"/>
      <c r="CX83" s="295"/>
      <c r="CY83" s="295"/>
      <c r="CZ83" s="295"/>
      <c r="DA83" s="295"/>
      <c r="DB83" s="295"/>
      <c r="DC83" s="295"/>
      <c r="DD83" s="295"/>
      <c r="DE83" s="295"/>
      <c r="DF83" s="295"/>
      <c r="DG83" s="295"/>
      <c r="DH83" s="295"/>
      <c r="DI83" s="295"/>
      <c r="DJ83" s="295"/>
      <c r="DK83" s="295"/>
      <c r="DL83" s="295"/>
      <c r="DM83" s="295"/>
      <c r="DN83" s="295"/>
      <c r="DO83" s="295"/>
      <c r="DP83" s="295"/>
      <c r="DQ83" s="295"/>
      <c r="DR83" s="295"/>
      <c r="DS83" s="295"/>
      <c r="DT83" s="295"/>
      <c r="DU83" s="295"/>
      <c r="DV83" s="295"/>
      <c r="DW83" s="295"/>
      <c r="DX83" s="295"/>
      <c r="DY83" s="295"/>
      <c r="DZ83" s="295"/>
      <c r="EA83" s="295"/>
      <c r="EB83" s="295"/>
      <c r="EC83" s="295"/>
      <c r="ED83" s="295"/>
      <c r="EE83" s="295"/>
      <c r="EF83" s="295"/>
      <c r="EG83" s="295"/>
      <c r="EH83" s="295"/>
      <c r="EI83" s="295"/>
      <c r="EJ83" s="295"/>
      <c r="EK83" s="295"/>
      <c r="EL83" s="295"/>
      <c r="EM83" s="295"/>
      <c r="EN83" s="295"/>
      <c r="EO83" s="295"/>
      <c r="EP83" s="295"/>
      <c r="EQ83" s="295"/>
      <c r="ER83" s="295"/>
      <c r="ES83" s="295"/>
      <c r="ET83" s="295"/>
      <c r="EU83" s="295"/>
      <c r="EV83" s="295"/>
      <c r="EW83" s="295"/>
      <c r="EX83" s="295"/>
      <c r="EY83" s="295"/>
      <c r="EZ83" s="295"/>
      <c r="FA83" s="295"/>
      <c r="FB83" s="295"/>
      <c r="FC83" s="295"/>
      <c r="FD83" s="295"/>
      <c r="FE83" s="295"/>
      <c r="FF83" s="295"/>
      <c r="FG83" s="295"/>
      <c r="FH83" s="295"/>
      <c r="FI83" s="295"/>
      <c r="FJ83" s="295"/>
      <c r="FK83" s="295"/>
      <c r="FL83" s="295"/>
      <c r="FM83" s="295"/>
      <c r="FN83" s="295"/>
      <c r="FO83" s="295"/>
      <c r="FP83" s="295"/>
      <c r="FQ83" s="295"/>
      <c r="FR83" s="295"/>
      <c r="FS83" s="295"/>
      <c r="FT83" s="295"/>
      <c r="FU83" s="295"/>
      <c r="FV83" s="295"/>
      <c r="FW83" s="295"/>
      <c r="FX83" s="295"/>
      <c r="FY83" s="295"/>
      <c r="FZ83" s="295"/>
      <c r="GA83" s="295"/>
      <c r="GB83" s="295"/>
      <c r="GC83" s="295"/>
      <c r="GD83" s="295"/>
      <c r="GE83" s="295"/>
      <c r="GF83" s="295"/>
      <c r="GG83" s="295"/>
      <c r="GH83" s="295"/>
      <c r="GI83" s="295"/>
      <c r="GJ83" s="295"/>
      <c r="GK83" s="295"/>
      <c r="GL83" s="295"/>
      <c r="GM83" s="295"/>
      <c r="GN83" s="295"/>
      <c r="GO83" s="295"/>
      <c r="GP83" s="295"/>
      <c r="GQ83" s="295"/>
      <c r="GR83" s="295"/>
      <c r="GS83" s="295"/>
      <c r="GT83" s="295"/>
      <c r="GU83" s="295"/>
      <c r="GV83" s="295"/>
      <c r="GW83" s="295"/>
      <c r="GX83" s="295"/>
      <c r="GY83" s="295"/>
      <c r="GZ83" s="295"/>
      <c r="HA83" s="295"/>
      <c r="HB83" s="295"/>
      <c r="HC83" s="295"/>
      <c r="HD83" s="295"/>
      <c r="HE83" s="295"/>
      <c r="HF83" s="295"/>
      <c r="HG83" s="295"/>
      <c r="HH83" s="295"/>
      <c r="HI83" s="295"/>
      <c r="HJ83" s="295"/>
      <c r="HK83" s="295"/>
      <c r="HL83" s="295"/>
      <c r="HM83" s="295"/>
      <c r="HN83" s="295"/>
      <c r="HO83" s="295"/>
      <c r="HP83" s="295"/>
      <c r="HQ83" s="295"/>
      <c r="HR83" s="295"/>
      <c r="HS83" s="295"/>
      <c r="HT83" s="295"/>
      <c r="HU83" s="295"/>
      <c r="HV83" s="295"/>
      <c r="HW83" s="295"/>
    </row>
    <row r="84" spans="1:231" ht="14.1" customHeight="1">
      <c r="A84" s="295"/>
      <c r="B84" s="314"/>
      <c r="C84" s="314"/>
      <c r="E84" s="332"/>
      <c r="F84" s="295"/>
      <c r="G84" s="295"/>
      <c r="H84" s="295"/>
      <c r="I84" s="295"/>
      <c r="K84" s="957"/>
      <c r="L84" s="953"/>
      <c r="M84" s="953"/>
      <c r="N84" s="953"/>
      <c r="O84" s="953"/>
      <c r="P84" s="953"/>
      <c r="Q84" s="953"/>
      <c r="R84" s="953"/>
      <c r="S84" s="953"/>
      <c r="T84" s="953"/>
      <c r="U84" s="294"/>
      <c r="V84" s="294"/>
      <c r="W84" s="294"/>
      <c r="X84" s="295"/>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N84" s="295"/>
      <c r="BO84" s="295"/>
      <c r="BP84" s="295"/>
      <c r="BQ84" s="295"/>
      <c r="BR84" s="295"/>
      <c r="BS84" s="295"/>
      <c r="BT84" s="295"/>
      <c r="BU84" s="295"/>
      <c r="BV84" s="295"/>
      <c r="BW84" s="295"/>
      <c r="BX84" s="295"/>
      <c r="BY84" s="295"/>
      <c r="BZ84" s="295"/>
      <c r="CA84" s="295"/>
      <c r="CB84" s="295"/>
      <c r="CC84" s="295"/>
      <c r="CD84" s="295"/>
      <c r="CE84" s="295"/>
      <c r="CF84" s="295"/>
      <c r="CG84" s="295"/>
      <c r="CH84" s="295"/>
      <c r="CI84" s="295"/>
      <c r="CJ84" s="295"/>
      <c r="CK84" s="295"/>
      <c r="CL84" s="295"/>
      <c r="CM84" s="295"/>
      <c r="CN84" s="295"/>
      <c r="CO84" s="295"/>
      <c r="CP84" s="295"/>
      <c r="CQ84" s="295"/>
      <c r="CR84" s="295"/>
      <c r="CS84" s="295"/>
      <c r="CT84" s="295"/>
      <c r="CU84" s="295"/>
      <c r="CV84" s="295"/>
      <c r="CW84" s="295"/>
      <c r="CX84" s="295"/>
      <c r="CY84" s="295"/>
      <c r="CZ84" s="295"/>
      <c r="DA84" s="295"/>
      <c r="DB84" s="295"/>
      <c r="DC84" s="295"/>
      <c r="DD84" s="295"/>
      <c r="DE84" s="295"/>
      <c r="DF84" s="295"/>
      <c r="DG84" s="295"/>
      <c r="DH84" s="295"/>
      <c r="DI84" s="295"/>
      <c r="DJ84" s="295"/>
      <c r="DK84" s="295"/>
      <c r="DL84" s="295"/>
      <c r="DM84" s="295"/>
      <c r="DN84" s="295"/>
      <c r="DO84" s="295"/>
      <c r="DP84" s="295"/>
      <c r="DQ84" s="295"/>
      <c r="DR84" s="295"/>
      <c r="DS84" s="295"/>
      <c r="DT84" s="295"/>
      <c r="DU84" s="295"/>
      <c r="DV84" s="295"/>
      <c r="DW84" s="295"/>
      <c r="DX84" s="295"/>
      <c r="DY84" s="295"/>
      <c r="DZ84" s="295"/>
      <c r="EA84" s="295"/>
      <c r="EB84" s="295"/>
      <c r="EC84" s="295"/>
      <c r="ED84" s="295"/>
      <c r="EE84" s="295"/>
      <c r="EF84" s="295"/>
      <c r="EG84" s="295"/>
      <c r="EH84" s="295"/>
      <c r="EI84" s="295"/>
      <c r="EJ84" s="295"/>
      <c r="EK84" s="295"/>
      <c r="EL84" s="295"/>
      <c r="EM84" s="295"/>
      <c r="EN84" s="295"/>
      <c r="EO84" s="295"/>
      <c r="EP84" s="295"/>
      <c r="EQ84" s="295"/>
      <c r="ER84" s="295"/>
      <c r="ES84" s="295"/>
      <c r="ET84" s="295"/>
      <c r="EU84" s="295"/>
      <c r="EV84" s="295"/>
      <c r="EW84" s="295"/>
      <c r="EX84" s="295"/>
      <c r="EY84" s="295"/>
      <c r="EZ84" s="295"/>
      <c r="FA84" s="295"/>
      <c r="FB84" s="295"/>
      <c r="FC84" s="295"/>
      <c r="FD84" s="295"/>
      <c r="FE84" s="295"/>
      <c r="FF84" s="295"/>
      <c r="FG84" s="295"/>
      <c r="FH84" s="295"/>
      <c r="FI84" s="295"/>
      <c r="FJ84" s="295"/>
      <c r="FK84" s="295"/>
      <c r="FL84" s="295"/>
      <c r="FM84" s="295"/>
      <c r="FN84" s="295"/>
      <c r="FO84" s="295"/>
      <c r="FP84" s="295"/>
      <c r="FQ84" s="295"/>
      <c r="FR84" s="295"/>
      <c r="FS84" s="295"/>
      <c r="FT84" s="295"/>
      <c r="FU84" s="295"/>
      <c r="FV84" s="295"/>
      <c r="FW84" s="295"/>
      <c r="FX84" s="295"/>
      <c r="FY84" s="295"/>
      <c r="FZ84" s="295"/>
      <c r="GA84" s="295"/>
      <c r="GB84" s="295"/>
      <c r="GC84" s="295"/>
      <c r="GD84" s="295"/>
      <c r="GE84" s="295"/>
      <c r="GF84" s="295"/>
      <c r="GG84" s="295"/>
      <c r="GH84" s="295"/>
      <c r="GI84" s="295"/>
      <c r="GJ84" s="295"/>
      <c r="GK84" s="295"/>
      <c r="GL84" s="295"/>
      <c r="GM84" s="295"/>
      <c r="GN84" s="295"/>
      <c r="GO84" s="295"/>
      <c r="GP84" s="295"/>
      <c r="GQ84" s="295"/>
      <c r="GR84" s="295"/>
      <c r="GS84" s="295"/>
      <c r="GT84" s="295"/>
      <c r="GU84" s="295"/>
      <c r="GV84" s="295"/>
      <c r="GW84" s="295"/>
      <c r="GX84" s="295"/>
      <c r="GY84" s="295"/>
      <c r="GZ84" s="295"/>
      <c r="HA84" s="295"/>
      <c r="HB84" s="295"/>
      <c r="HC84" s="295"/>
      <c r="HD84" s="295"/>
      <c r="HE84" s="295"/>
      <c r="HF84" s="295"/>
      <c r="HG84" s="295"/>
      <c r="HH84" s="295"/>
      <c r="HI84" s="295"/>
      <c r="HJ84" s="295"/>
      <c r="HK84" s="295"/>
      <c r="HL84" s="295"/>
      <c r="HM84" s="295"/>
      <c r="HN84" s="295"/>
      <c r="HO84" s="295"/>
      <c r="HP84" s="295"/>
      <c r="HQ84" s="295"/>
      <c r="HR84" s="295"/>
      <c r="HS84" s="295"/>
      <c r="HT84" s="295"/>
      <c r="HU84" s="295"/>
      <c r="HV84" s="295"/>
      <c r="HW84" s="295"/>
    </row>
    <row r="85" spans="1:231" ht="14.1" customHeight="1">
      <c r="A85" s="295"/>
      <c r="B85" s="314"/>
      <c r="C85" s="314"/>
      <c r="E85" s="332"/>
      <c r="F85" s="295"/>
      <c r="G85" s="295"/>
      <c r="H85" s="295"/>
      <c r="I85" s="295"/>
      <c r="K85" s="957"/>
      <c r="L85" s="953"/>
      <c r="M85" s="953"/>
      <c r="N85" s="953"/>
      <c r="O85" s="953"/>
      <c r="P85" s="953"/>
      <c r="Q85" s="953"/>
      <c r="R85" s="953"/>
      <c r="S85" s="953"/>
      <c r="T85" s="953"/>
      <c r="U85" s="294"/>
      <c r="V85" s="294"/>
      <c r="W85" s="294"/>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5"/>
      <c r="AZ85" s="295"/>
      <c r="BA85" s="295"/>
      <c r="BB85" s="295"/>
      <c r="BC85" s="295"/>
      <c r="BD85" s="295"/>
      <c r="BE85" s="295"/>
      <c r="BF85" s="295"/>
      <c r="BG85" s="295"/>
      <c r="BH85" s="295"/>
      <c r="BI85" s="295"/>
      <c r="BJ85" s="295"/>
      <c r="BK85" s="295"/>
      <c r="BL85" s="295"/>
      <c r="BM85" s="295"/>
      <c r="BN85" s="295"/>
      <c r="BO85" s="295"/>
      <c r="BP85" s="295"/>
      <c r="BQ85" s="295"/>
      <c r="BR85" s="295"/>
      <c r="BS85" s="295"/>
      <c r="BT85" s="295"/>
      <c r="BU85" s="295"/>
      <c r="BV85" s="295"/>
      <c r="BW85" s="295"/>
      <c r="BX85" s="295"/>
      <c r="BY85" s="295"/>
      <c r="BZ85" s="295"/>
      <c r="CA85" s="295"/>
      <c r="CB85" s="295"/>
      <c r="CC85" s="295"/>
      <c r="CD85" s="295"/>
      <c r="CE85" s="295"/>
      <c r="CF85" s="295"/>
      <c r="CG85" s="295"/>
      <c r="CH85" s="295"/>
      <c r="CI85" s="295"/>
      <c r="CJ85" s="295"/>
      <c r="CK85" s="295"/>
      <c r="CL85" s="295"/>
      <c r="CM85" s="295"/>
      <c r="CN85" s="295"/>
      <c r="CO85" s="295"/>
      <c r="CP85" s="295"/>
      <c r="CQ85" s="295"/>
      <c r="CR85" s="295"/>
      <c r="CS85" s="295"/>
      <c r="CT85" s="295"/>
      <c r="CU85" s="295"/>
      <c r="CV85" s="295"/>
      <c r="CW85" s="295"/>
      <c r="CX85" s="295"/>
      <c r="CY85" s="295"/>
      <c r="CZ85" s="295"/>
      <c r="DA85" s="295"/>
      <c r="DB85" s="295"/>
      <c r="DC85" s="295"/>
      <c r="DD85" s="295"/>
      <c r="DE85" s="295"/>
      <c r="DF85" s="295"/>
      <c r="DG85" s="295"/>
      <c r="DH85" s="295"/>
      <c r="DI85" s="295"/>
      <c r="DJ85" s="295"/>
      <c r="DK85" s="295"/>
      <c r="DL85" s="295"/>
      <c r="DM85" s="295"/>
      <c r="DN85" s="295"/>
      <c r="DO85" s="295"/>
      <c r="DP85" s="295"/>
      <c r="DQ85" s="295"/>
      <c r="DR85" s="295"/>
      <c r="DS85" s="295"/>
      <c r="DT85" s="295"/>
      <c r="DU85" s="295"/>
      <c r="DV85" s="295"/>
      <c r="DW85" s="295"/>
      <c r="DX85" s="295"/>
      <c r="DY85" s="295"/>
      <c r="DZ85" s="295"/>
      <c r="EA85" s="295"/>
      <c r="EB85" s="295"/>
      <c r="EC85" s="295"/>
      <c r="ED85" s="295"/>
      <c r="EE85" s="295"/>
      <c r="EF85" s="295"/>
      <c r="EG85" s="295"/>
      <c r="EH85" s="295"/>
      <c r="EI85" s="295"/>
      <c r="EJ85" s="295"/>
      <c r="EK85" s="295"/>
      <c r="EL85" s="295"/>
      <c r="EM85" s="295"/>
      <c r="EN85" s="295"/>
      <c r="EO85" s="295"/>
      <c r="EP85" s="295"/>
      <c r="EQ85" s="295"/>
      <c r="ER85" s="295"/>
      <c r="ES85" s="295"/>
      <c r="ET85" s="295"/>
      <c r="EU85" s="295"/>
      <c r="EV85" s="295"/>
      <c r="EW85" s="295"/>
      <c r="EX85" s="295"/>
      <c r="EY85" s="295"/>
      <c r="EZ85" s="295"/>
      <c r="FA85" s="295"/>
      <c r="FB85" s="295"/>
      <c r="FC85" s="295"/>
      <c r="FD85" s="295"/>
      <c r="FE85" s="295"/>
      <c r="FF85" s="295"/>
      <c r="FG85" s="295"/>
      <c r="FH85" s="295"/>
      <c r="FI85" s="295"/>
      <c r="FJ85" s="295"/>
      <c r="FK85" s="295"/>
      <c r="FL85" s="295"/>
      <c r="FM85" s="295"/>
      <c r="FN85" s="295"/>
      <c r="FO85" s="295"/>
      <c r="FP85" s="295"/>
      <c r="FQ85" s="295"/>
      <c r="FR85" s="295"/>
      <c r="FS85" s="295"/>
      <c r="FT85" s="295"/>
      <c r="FU85" s="295"/>
      <c r="FV85" s="295"/>
      <c r="FW85" s="295"/>
      <c r="FX85" s="295"/>
      <c r="FY85" s="295"/>
      <c r="FZ85" s="295"/>
      <c r="GA85" s="295"/>
      <c r="GB85" s="295"/>
      <c r="GC85" s="295"/>
      <c r="GD85" s="295"/>
      <c r="GE85" s="295"/>
      <c r="GF85" s="295"/>
      <c r="GG85" s="295"/>
      <c r="GH85" s="295"/>
      <c r="GI85" s="295"/>
      <c r="GJ85" s="295"/>
      <c r="GK85" s="295"/>
      <c r="GL85" s="295"/>
      <c r="GM85" s="295"/>
      <c r="GN85" s="295"/>
      <c r="GO85" s="295"/>
      <c r="GP85" s="295"/>
      <c r="GQ85" s="295"/>
      <c r="GR85" s="295"/>
      <c r="GS85" s="295"/>
      <c r="GT85" s="295"/>
      <c r="GU85" s="295"/>
      <c r="GV85" s="295"/>
      <c r="GW85" s="295"/>
      <c r="GX85" s="295"/>
      <c r="GY85" s="295"/>
      <c r="GZ85" s="295"/>
      <c r="HA85" s="295"/>
      <c r="HB85" s="295"/>
      <c r="HC85" s="295"/>
      <c r="HD85" s="295"/>
      <c r="HE85" s="295"/>
      <c r="HF85" s="295"/>
      <c r="HG85" s="295"/>
      <c r="HH85" s="295"/>
      <c r="HI85" s="295"/>
      <c r="HJ85" s="295"/>
      <c r="HK85" s="295"/>
      <c r="HL85" s="295"/>
      <c r="HM85" s="295"/>
      <c r="HN85" s="295"/>
      <c r="HO85" s="295"/>
      <c r="HP85" s="295"/>
      <c r="HQ85" s="295"/>
      <c r="HR85" s="295"/>
      <c r="HS85" s="295"/>
      <c r="HT85" s="295"/>
      <c r="HU85" s="295"/>
      <c r="HV85" s="295"/>
      <c r="HW85" s="295"/>
    </row>
    <row r="86" spans="1:231" ht="14.1" customHeight="1">
      <c r="A86" s="295"/>
      <c r="B86" s="314"/>
      <c r="C86" s="314"/>
      <c r="E86" s="332"/>
      <c r="F86" s="295"/>
      <c r="G86" s="295"/>
      <c r="H86" s="295"/>
      <c r="I86" s="295"/>
      <c r="K86" s="957"/>
      <c r="L86" s="953"/>
      <c r="M86" s="953"/>
      <c r="N86" s="953"/>
      <c r="O86" s="953"/>
      <c r="P86" s="953"/>
      <c r="Q86" s="953"/>
      <c r="R86" s="953"/>
      <c r="S86" s="953"/>
      <c r="T86" s="953"/>
      <c r="U86" s="294"/>
      <c r="V86" s="294"/>
      <c r="W86" s="294"/>
      <c r="X86" s="295"/>
      <c r="Y86" s="295"/>
      <c r="Z86" s="29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95"/>
      <c r="BI86" s="295"/>
      <c r="BJ86" s="295"/>
      <c r="BK86" s="295"/>
      <c r="BL86" s="295"/>
      <c r="BM86" s="295"/>
      <c r="BN86" s="295"/>
      <c r="BO86" s="295"/>
      <c r="BP86" s="295"/>
      <c r="BQ86" s="295"/>
      <c r="BR86" s="295"/>
      <c r="BS86" s="295"/>
      <c r="BT86" s="295"/>
      <c r="BU86" s="295"/>
      <c r="BV86" s="295"/>
      <c r="BW86" s="295"/>
      <c r="BX86" s="295"/>
      <c r="BY86" s="295"/>
      <c r="BZ86" s="295"/>
      <c r="CA86" s="295"/>
      <c r="CB86" s="295"/>
      <c r="CC86" s="295"/>
      <c r="CD86" s="295"/>
      <c r="CE86" s="295"/>
      <c r="CF86" s="295"/>
      <c r="CG86" s="295"/>
      <c r="CH86" s="295"/>
      <c r="CI86" s="295"/>
      <c r="CJ86" s="295"/>
      <c r="CK86" s="295"/>
      <c r="CL86" s="295"/>
      <c r="CM86" s="295"/>
      <c r="CN86" s="295"/>
      <c r="CO86" s="295"/>
      <c r="CP86" s="295"/>
      <c r="CQ86" s="295"/>
      <c r="CR86" s="295"/>
      <c r="CS86" s="295"/>
      <c r="CT86" s="295"/>
      <c r="CU86" s="295"/>
      <c r="CV86" s="295"/>
      <c r="CW86" s="295"/>
      <c r="CX86" s="295"/>
      <c r="CY86" s="295"/>
      <c r="CZ86" s="295"/>
      <c r="DA86" s="295"/>
      <c r="DB86" s="295"/>
      <c r="DC86" s="295"/>
      <c r="DD86" s="295"/>
      <c r="DE86" s="295"/>
      <c r="DF86" s="295"/>
      <c r="DG86" s="295"/>
      <c r="DH86" s="295"/>
      <c r="DI86" s="295"/>
      <c r="DJ86" s="295"/>
      <c r="DK86" s="295"/>
      <c r="DL86" s="295"/>
      <c r="DM86" s="295"/>
      <c r="DN86" s="295"/>
      <c r="DO86" s="295"/>
      <c r="DP86" s="295"/>
      <c r="DQ86" s="295"/>
      <c r="DR86" s="295"/>
      <c r="DS86" s="295"/>
      <c r="DT86" s="295"/>
      <c r="DU86" s="295"/>
      <c r="DV86" s="295"/>
      <c r="DW86" s="295"/>
      <c r="DX86" s="295"/>
      <c r="DY86" s="295"/>
      <c r="DZ86" s="295"/>
      <c r="EA86" s="295"/>
      <c r="EB86" s="295"/>
      <c r="EC86" s="295"/>
      <c r="ED86" s="295"/>
      <c r="EE86" s="295"/>
      <c r="EF86" s="295"/>
      <c r="EG86" s="295"/>
      <c r="EH86" s="295"/>
      <c r="EI86" s="295"/>
      <c r="EJ86" s="295"/>
      <c r="EK86" s="295"/>
      <c r="EL86" s="295"/>
      <c r="EM86" s="295"/>
      <c r="EN86" s="295"/>
      <c r="EO86" s="295"/>
      <c r="EP86" s="295"/>
      <c r="EQ86" s="295"/>
      <c r="ER86" s="295"/>
      <c r="ES86" s="295"/>
      <c r="ET86" s="295"/>
      <c r="EU86" s="295"/>
      <c r="EV86" s="295"/>
      <c r="EW86" s="295"/>
      <c r="EX86" s="295"/>
      <c r="EY86" s="295"/>
      <c r="EZ86" s="295"/>
      <c r="FA86" s="295"/>
      <c r="FB86" s="295"/>
      <c r="FC86" s="295"/>
      <c r="FD86" s="295"/>
      <c r="FE86" s="295"/>
      <c r="FF86" s="295"/>
      <c r="FG86" s="295"/>
      <c r="FH86" s="295"/>
      <c r="FI86" s="295"/>
      <c r="FJ86" s="295"/>
      <c r="FK86" s="295"/>
      <c r="FL86" s="295"/>
      <c r="FM86" s="295"/>
      <c r="FN86" s="295"/>
      <c r="FO86" s="295"/>
      <c r="FP86" s="295"/>
      <c r="FQ86" s="295"/>
      <c r="FR86" s="295"/>
      <c r="FS86" s="295"/>
      <c r="FT86" s="295"/>
      <c r="FU86" s="295"/>
      <c r="FV86" s="295"/>
      <c r="FW86" s="295"/>
      <c r="FX86" s="295"/>
      <c r="FY86" s="295"/>
      <c r="FZ86" s="295"/>
      <c r="GA86" s="295"/>
      <c r="GB86" s="295"/>
      <c r="GC86" s="295"/>
      <c r="GD86" s="295"/>
      <c r="GE86" s="295"/>
      <c r="GF86" s="295"/>
      <c r="GG86" s="295"/>
      <c r="GH86" s="295"/>
      <c r="GI86" s="295"/>
      <c r="GJ86" s="295"/>
      <c r="GK86" s="295"/>
      <c r="GL86" s="295"/>
      <c r="GM86" s="295"/>
      <c r="GN86" s="295"/>
      <c r="GO86" s="295"/>
      <c r="GP86" s="295"/>
      <c r="GQ86" s="295"/>
      <c r="GR86" s="295"/>
      <c r="GS86" s="295"/>
      <c r="GT86" s="295"/>
      <c r="GU86" s="295"/>
      <c r="GV86" s="295"/>
      <c r="GW86" s="295"/>
      <c r="GX86" s="295"/>
      <c r="GY86" s="295"/>
      <c r="GZ86" s="295"/>
      <c r="HA86" s="295"/>
      <c r="HB86" s="295"/>
      <c r="HC86" s="295"/>
      <c r="HD86" s="295"/>
      <c r="HE86" s="295"/>
      <c r="HF86" s="295"/>
      <c r="HG86" s="295"/>
      <c r="HH86" s="295"/>
      <c r="HI86" s="295"/>
      <c r="HJ86" s="295"/>
      <c r="HK86" s="295"/>
      <c r="HL86" s="295"/>
      <c r="HM86" s="295"/>
      <c r="HN86" s="295"/>
      <c r="HO86" s="295"/>
      <c r="HP86" s="295"/>
      <c r="HQ86" s="295"/>
      <c r="HR86" s="295"/>
      <c r="HS86" s="295"/>
      <c r="HT86" s="295"/>
      <c r="HU86" s="295"/>
      <c r="HV86" s="295"/>
      <c r="HW86" s="295"/>
    </row>
    <row r="87" spans="1:231" ht="14.1" customHeight="1">
      <c r="A87" s="295"/>
      <c r="B87" s="314"/>
      <c r="C87" s="314"/>
      <c r="E87" s="332"/>
      <c r="F87" s="295"/>
      <c r="G87" s="295"/>
      <c r="H87" s="295"/>
      <c r="I87" s="295"/>
      <c r="K87" s="957"/>
      <c r="L87" s="953"/>
      <c r="M87" s="953"/>
      <c r="N87" s="953"/>
      <c r="O87" s="953"/>
      <c r="P87" s="953"/>
      <c r="Q87" s="953"/>
      <c r="R87" s="953"/>
      <c r="S87" s="953"/>
      <c r="T87" s="953"/>
      <c r="U87" s="294"/>
      <c r="V87" s="294"/>
      <c r="W87" s="294"/>
      <c r="X87" s="295"/>
      <c r="Y87" s="295"/>
      <c r="Z87" s="295"/>
      <c r="AA87" s="295"/>
      <c r="AB87" s="295"/>
      <c r="AC87" s="295"/>
      <c r="AD87" s="295"/>
      <c r="AE87" s="295"/>
      <c r="AF87" s="295"/>
      <c r="AG87" s="295"/>
      <c r="AH87" s="295"/>
      <c r="AI87" s="295"/>
      <c r="AJ87" s="295"/>
      <c r="AK87" s="295"/>
      <c r="AL87" s="295"/>
      <c r="AM87" s="295"/>
      <c r="AN87" s="295"/>
      <c r="AO87" s="295"/>
      <c r="AP87" s="295"/>
      <c r="AQ87" s="295"/>
      <c r="AR87" s="295"/>
      <c r="AS87" s="295"/>
      <c r="AT87" s="295"/>
      <c r="AU87" s="295"/>
      <c r="AV87" s="295"/>
      <c r="AW87" s="295"/>
      <c r="AX87" s="295"/>
      <c r="AY87" s="295"/>
      <c r="AZ87" s="295"/>
      <c r="BA87" s="295"/>
      <c r="BB87" s="295"/>
      <c r="BC87" s="295"/>
      <c r="BD87" s="295"/>
      <c r="BE87" s="295"/>
      <c r="BF87" s="295"/>
      <c r="BG87" s="295"/>
      <c r="BH87" s="295"/>
      <c r="BI87" s="295"/>
      <c r="BJ87" s="295"/>
      <c r="BK87" s="295"/>
      <c r="BL87" s="295"/>
      <c r="BM87" s="295"/>
      <c r="BN87" s="295"/>
      <c r="BO87" s="295"/>
      <c r="BP87" s="295"/>
      <c r="BQ87" s="295"/>
      <c r="BR87" s="295"/>
      <c r="BS87" s="295"/>
      <c r="BT87" s="295"/>
      <c r="BU87" s="295"/>
      <c r="BV87" s="295"/>
      <c r="BW87" s="295"/>
      <c r="BX87" s="295"/>
      <c r="BY87" s="295"/>
      <c r="BZ87" s="295"/>
      <c r="CA87" s="295"/>
      <c r="CB87" s="295"/>
      <c r="CC87" s="295"/>
      <c r="CD87" s="295"/>
      <c r="CE87" s="295"/>
      <c r="CF87" s="295"/>
      <c r="CG87" s="295"/>
      <c r="CH87" s="295"/>
      <c r="CI87" s="295"/>
      <c r="CJ87" s="295"/>
      <c r="CK87" s="295"/>
      <c r="CL87" s="295"/>
      <c r="CM87" s="295"/>
      <c r="CN87" s="295"/>
      <c r="CO87" s="295"/>
      <c r="CP87" s="295"/>
      <c r="CQ87" s="295"/>
      <c r="CR87" s="295"/>
      <c r="CS87" s="295"/>
      <c r="CT87" s="295"/>
      <c r="CU87" s="295"/>
      <c r="CV87" s="295"/>
      <c r="CW87" s="295"/>
      <c r="CX87" s="295"/>
      <c r="CY87" s="295"/>
      <c r="CZ87" s="295"/>
      <c r="DA87" s="295"/>
      <c r="DB87" s="295"/>
      <c r="DC87" s="295"/>
      <c r="DD87" s="295"/>
      <c r="DE87" s="295"/>
      <c r="DF87" s="295"/>
      <c r="DG87" s="295"/>
      <c r="DH87" s="295"/>
      <c r="DI87" s="295"/>
      <c r="DJ87" s="295"/>
      <c r="DK87" s="295"/>
      <c r="DL87" s="295"/>
      <c r="DM87" s="295"/>
      <c r="DN87" s="295"/>
      <c r="DO87" s="295"/>
      <c r="DP87" s="295"/>
      <c r="DQ87" s="295"/>
      <c r="DR87" s="295"/>
      <c r="DS87" s="295"/>
      <c r="DT87" s="295"/>
      <c r="DU87" s="295"/>
      <c r="DV87" s="295"/>
      <c r="DW87" s="295"/>
      <c r="DX87" s="295"/>
      <c r="DY87" s="295"/>
      <c r="DZ87" s="295"/>
      <c r="EA87" s="295"/>
      <c r="EB87" s="295"/>
      <c r="EC87" s="295"/>
      <c r="ED87" s="295"/>
      <c r="EE87" s="295"/>
      <c r="EF87" s="295"/>
      <c r="EG87" s="295"/>
      <c r="EH87" s="295"/>
      <c r="EI87" s="295"/>
      <c r="EJ87" s="295"/>
      <c r="EK87" s="295"/>
      <c r="EL87" s="295"/>
      <c r="EM87" s="295"/>
      <c r="EN87" s="295"/>
      <c r="EO87" s="295"/>
      <c r="EP87" s="295"/>
      <c r="EQ87" s="295"/>
      <c r="ER87" s="295"/>
      <c r="ES87" s="295"/>
      <c r="ET87" s="295"/>
      <c r="EU87" s="295"/>
      <c r="EV87" s="295"/>
      <c r="EW87" s="295"/>
      <c r="EX87" s="295"/>
      <c r="EY87" s="295"/>
      <c r="EZ87" s="295"/>
      <c r="FA87" s="295"/>
      <c r="FB87" s="295"/>
      <c r="FC87" s="295"/>
      <c r="FD87" s="295"/>
      <c r="FE87" s="295"/>
      <c r="FF87" s="295"/>
      <c r="FG87" s="295"/>
      <c r="FH87" s="295"/>
      <c r="FI87" s="295"/>
      <c r="FJ87" s="295"/>
      <c r="FK87" s="295"/>
      <c r="FL87" s="295"/>
      <c r="FM87" s="295"/>
      <c r="FN87" s="295"/>
      <c r="FO87" s="295"/>
      <c r="FP87" s="295"/>
      <c r="FQ87" s="295"/>
      <c r="FR87" s="295"/>
      <c r="FS87" s="295"/>
      <c r="FT87" s="295"/>
      <c r="FU87" s="295"/>
      <c r="FV87" s="295"/>
      <c r="FW87" s="295"/>
      <c r="FX87" s="295"/>
      <c r="FY87" s="295"/>
      <c r="FZ87" s="295"/>
      <c r="GA87" s="295"/>
      <c r="GB87" s="295"/>
      <c r="GC87" s="295"/>
      <c r="GD87" s="295"/>
      <c r="GE87" s="295"/>
      <c r="GF87" s="295"/>
      <c r="GG87" s="295"/>
      <c r="GH87" s="295"/>
      <c r="GI87" s="295"/>
      <c r="GJ87" s="295"/>
      <c r="GK87" s="295"/>
      <c r="GL87" s="295"/>
      <c r="GM87" s="295"/>
      <c r="GN87" s="295"/>
      <c r="GO87" s="295"/>
      <c r="GP87" s="295"/>
      <c r="GQ87" s="295"/>
      <c r="GR87" s="295"/>
      <c r="GS87" s="295"/>
      <c r="GT87" s="295"/>
      <c r="GU87" s="295"/>
      <c r="GV87" s="295"/>
      <c r="GW87" s="295"/>
      <c r="GX87" s="295"/>
      <c r="GY87" s="295"/>
      <c r="GZ87" s="295"/>
      <c r="HA87" s="295"/>
      <c r="HB87" s="295"/>
      <c r="HC87" s="295"/>
      <c r="HD87" s="295"/>
      <c r="HE87" s="295"/>
      <c r="HF87" s="295"/>
      <c r="HG87" s="295"/>
      <c r="HH87" s="295"/>
      <c r="HI87" s="295"/>
      <c r="HJ87" s="295"/>
      <c r="HK87" s="295"/>
      <c r="HL87" s="295"/>
      <c r="HM87" s="295"/>
      <c r="HN87" s="295"/>
      <c r="HO87" s="295"/>
      <c r="HP87" s="295"/>
      <c r="HQ87" s="295"/>
      <c r="HR87" s="295"/>
      <c r="HS87" s="295"/>
      <c r="HT87" s="295"/>
      <c r="HU87" s="295"/>
      <c r="HV87" s="295"/>
      <c r="HW87" s="295"/>
    </row>
    <row r="88" spans="1:231" ht="14.1" customHeight="1">
      <c r="A88" s="295"/>
      <c r="B88" s="314"/>
      <c r="C88" s="314"/>
      <c r="E88" s="332"/>
      <c r="F88" s="295"/>
      <c r="G88" s="295"/>
      <c r="H88" s="295"/>
      <c r="I88" s="295"/>
      <c r="K88" s="957"/>
      <c r="L88" s="953"/>
      <c r="M88" s="953"/>
      <c r="N88" s="953"/>
      <c r="O88" s="953"/>
      <c r="P88" s="953"/>
      <c r="Q88" s="953"/>
      <c r="R88" s="953"/>
      <c r="S88" s="953"/>
      <c r="T88" s="953"/>
      <c r="U88" s="294"/>
      <c r="V88" s="294"/>
      <c r="W88" s="294"/>
      <c r="X88" s="295"/>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295"/>
      <c r="BZ88" s="295"/>
      <c r="CA88" s="295"/>
      <c r="CB88" s="295"/>
      <c r="CC88" s="295"/>
      <c r="CD88" s="295"/>
      <c r="CE88" s="295"/>
      <c r="CF88" s="295"/>
      <c r="CG88" s="295"/>
      <c r="CH88" s="295"/>
      <c r="CI88" s="295"/>
      <c r="CJ88" s="295"/>
      <c r="CK88" s="295"/>
      <c r="CL88" s="295"/>
      <c r="CM88" s="295"/>
      <c r="CN88" s="295"/>
      <c r="CO88" s="295"/>
      <c r="CP88" s="295"/>
      <c r="CQ88" s="295"/>
      <c r="CR88" s="295"/>
      <c r="CS88" s="295"/>
      <c r="CT88" s="295"/>
      <c r="CU88" s="295"/>
      <c r="CV88" s="295"/>
      <c r="CW88" s="295"/>
      <c r="CX88" s="295"/>
      <c r="CY88" s="295"/>
      <c r="CZ88" s="295"/>
      <c r="DA88" s="295"/>
      <c r="DB88" s="295"/>
      <c r="DC88" s="295"/>
      <c r="DD88" s="295"/>
      <c r="DE88" s="295"/>
      <c r="DF88" s="295"/>
      <c r="DG88" s="295"/>
      <c r="DH88" s="295"/>
      <c r="DI88" s="295"/>
      <c r="DJ88" s="295"/>
      <c r="DK88" s="295"/>
      <c r="DL88" s="295"/>
      <c r="DM88" s="295"/>
      <c r="DN88" s="295"/>
      <c r="DO88" s="295"/>
      <c r="DP88" s="295"/>
      <c r="DQ88" s="295"/>
      <c r="DR88" s="295"/>
      <c r="DS88" s="295"/>
      <c r="DT88" s="295"/>
      <c r="DU88" s="295"/>
      <c r="DV88" s="295"/>
      <c r="DW88" s="295"/>
      <c r="DX88" s="295"/>
      <c r="DY88" s="295"/>
      <c r="DZ88" s="295"/>
      <c r="EA88" s="295"/>
      <c r="EB88" s="295"/>
      <c r="EC88" s="295"/>
      <c r="ED88" s="295"/>
      <c r="EE88" s="295"/>
      <c r="EF88" s="295"/>
      <c r="EG88" s="295"/>
      <c r="EH88" s="295"/>
      <c r="EI88" s="295"/>
      <c r="EJ88" s="295"/>
      <c r="EK88" s="295"/>
      <c r="EL88" s="295"/>
      <c r="EM88" s="295"/>
      <c r="EN88" s="295"/>
      <c r="EO88" s="295"/>
      <c r="EP88" s="295"/>
      <c r="EQ88" s="295"/>
      <c r="ER88" s="295"/>
      <c r="ES88" s="295"/>
      <c r="ET88" s="295"/>
      <c r="EU88" s="295"/>
      <c r="EV88" s="295"/>
      <c r="EW88" s="295"/>
      <c r="EX88" s="295"/>
      <c r="EY88" s="295"/>
      <c r="EZ88" s="295"/>
      <c r="FA88" s="295"/>
      <c r="FB88" s="295"/>
      <c r="FC88" s="295"/>
      <c r="FD88" s="295"/>
      <c r="FE88" s="295"/>
      <c r="FF88" s="295"/>
      <c r="FG88" s="295"/>
      <c r="FH88" s="295"/>
      <c r="FI88" s="295"/>
      <c r="FJ88" s="295"/>
      <c r="FK88" s="295"/>
      <c r="FL88" s="295"/>
      <c r="FM88" s="295"/>
      <c r="FN88" s="295"/>
      <c r="FO88" s="295"/>
      <c r="FP88" s="295"/>
      <c r="FQ88" s="295"/>
      <c r="FR88" s="295"/>
      <c r="FS88" s="295"/>
      <c r="FT88" s="295"/>
      <c r="FU88" s="295"/>
      <c r="FV88" s="295"/>
      <c r="FW88" s="295"/>
      <c r="FX88" s="295"/>
      <c r="FY88" s="295"/>
      <c r="FZ88" s="295"/>
      <c r="GA88" s="295"/>
      <c r="GB88" s="295"/>
      <c r="GC88" s="295"/>
      <c r="GD88" s="295"/>
      <c r="GE88" s="295"/>
      <c r="GF88" s="295"/>
      <c r="GG88" s="295"/>
      <c r="GH88" s="295"/>
      <c r="GI88" s="295"/>
      <c r="GJ88" s="295"/>
      <c r="GK88" s="295"/>
      <c r="GL88" s="295"/>
      <c r="GM88" s="295"/>
      <c r="GN88" s="295"/>
      <c r="GO88" s="295"/>
      <c r="GP88" s="295"/>
      <c r="GQ88" s="295"/>
      <c r="GR88" s="295"/>
      <c r="GS88" s="295"/>
      <c r="GT88" s="295"/>
      <c r="GU88" s="295"/>
      <c r="GV88" s="295"/>
      <c r="GW88" s="295"/>
      <c r="GX88" s="295"/>
      <c r="GY88" s="295"/>
      <c r="GZ88" s="295"/>
      <c r="HA88" s="295"/>
      <c r="HB88" s="295"/>
      <c r="HC88" s="295"/>
      <c r="HD88" s="295"/>
      <c r="HE88" s="295"/>
      <c r="HF88" s="295"/>
      <c r="HG88" s="295"/>
      <c r="HH88" s="295"/>
      <c r="HI88" s="295"/>
      <c r="HJ88" s="295"/>
      <c r="HK88" s="295"/>
      <c r="HL88" s="295"/>
      <c r="HM88" s="295"/>
      <c r="HN88" s="295"/>
      <c r="HO88" s="295"/>
      <c r="HP88" s="295"/>
      <c r="HQ88" s="295"/>
      <c r="HR88" s="295"/>
      <c r="HS88" s="295"/>
      <c r="HT88" s="295"/>
      <c r="HU88" s="295"/>
      <c r="HV88" s="295"/>
      <c r="HW88" s="295"/>
    </row>
    <row r="89" spans="1:231" ht="14.1" customHeight="1">
      <c r="A89" s="295"/>
      <c r="B89" s="314"/>
      <c r="C89" s="314"/>
      <c r="E89" s="332"/>
      <c r="F89" s="295"/>
      <c r="G89" s="295"/>
      <c r="H89" s="295"/>
      <c r="I89" s="295"/>
      <c r="K89" s="957"/>
      <c r="L89" s="953"/>
      <c r="M89" s="953"/>
      <c r="N89" s="953"/>
      <c r="O89" s="953"/>
      <c r="P89" s="953"/>
      <c r="Q89" s="953"/>
      <c r="R89" s="953"/>
      <c r="S89" s="953"/>
      <c r="T89" s="953"/>
      <c r="U89" s="294"/>
      <c r="V89" s="294"/>
      <c r="W89" s="294"/>
      <c r="X89" s="295"/>
      <c r="Y89" s="295"/>
      <c r="Z89" s="295"/>
      <c r="AA89" s="295"/>
      <c r="AB89" s="295"/>
      <c r="AC89" s="295"/>
      <c r="AD89" s="295"/>
      <c r="AE89" s="295"/>
      <c r="AF89" s="295"/>
      <c r="AG89" s="295"/>
      <c r="AH89" s="295"/>
      <c r="AI89" s="295"/>
      <c r="AJ89" s="295"/>
      <c r="AK89" s="295"/>
      <c r="AL89" s="295"/>
      <c r="AM89" s="295"/>
      <c r="AN89" s="295"/>
      <c r="AO89" s="295"/>
      <c r="AP89" s="295"/>
      <c r="AQ89" s="295"/>
      <c r="AR89" s="295"/>
      <c r="AS89" s="295"/>
      <c r="AT89" s="295"/>
      <c r="AU89" s="295"/>
      <c r="AV89" s="295"/>
      <c r="AW89" s="295"/>
      <c r="AX89" s="295"/>
      <c r="AY89" s="295"/>
      <c r="AZ89" s="295"/>
      <c r="BA89" s="295"/>
      <c r="BB89" s="295"/>
      <c r="BC89" s="295"/>
      <c r="BD89" s="295"/>
      <c r="BE89" s="295"/>
      <c r="BF89" s="295"/>
      <c r="BG89" s="295"/>
      <c r="BH89" s="295"/>
      <c r="BI89" s="295"/>
      <c r="BJ89" s="295"/>
      <c r="BK89" s="295"/>
      <c r="BL89" s="295"/>
      <c r="BM89" s="295"/>
      <c r="BN89" s="295"/>
      <c r="BO89" s="295"/>
      <c r="BP89" s="295"/>
      <c r="BQ89" s="295"/>
      <c r="BR89" s="295"/>
      <c r="BS89" s="295"/>
      <c r="BT89" s="295"/>
      <c r="BU89" s="295"/>
      <c r="BV89" s="295"/>
      <c r="BW89" s="295"/>
      <c r="BX89" s="295"/>
      <c r="BY89" s="295"/>
      <c r="BZ89" s="295"/>
      <c r="CA89" s="295"/>
      <c r="CB89" s="295"/>
      <c r="CC89" s="295"/>
      <c r="CD89" s="295"/>
      <c r="CE89" s="295"/>
      <c r="CF89" s="295"/>
      <c r="CG89" s="295"/>
      <c r="CH89" s="295"/>
      <c r="CI89" s="295"/>
      <c r="CJ89" s="295"/>
      <c r="CK89" s="295"/>
      <c r="CL89" s="295"/>
      <c r="CM89" s="295"/>
      <c r="CN89" s="295"/>
      <c r="CO89" s="295"/>
      <c r="CP89" s="295"/>
      <c r="CQ89" s="295"/>
      <c r="CR89" s="295"/>
      <c r="CS89" s="295"/>
      <c r="CT89" s="295"/>
      <c r="CU89" s="295"/>
      <c r="CV89" s="295"/>
      <c r="CW89" s="295"/>
      <c r="CX89" s="295"/>
      <c r="CY89" s="295"/>
      <c r="CZ89" s="295"/>
      <c r="DA89" s="295"/>
      <c r="DB89" s="295"/>
      <c r="DC89" s="295"/>
      <c r="DD89" s="295"/>
      <c r="DE89" s="295"/>
      <c r="DF89" s="295"/>
      <c r="DG89" s="295"/>
      <c r="DH89" s="295"/>
      <c r="DI89" s="295"/>
      <c r="DJ89" s="295"/>
      <c r="DK89" s="295"/>
      <c r="DL89" s="295"/>
      <c r="DM89" s="295"/>
      <c r="DN89" s="295"/>
      <c r="DO89" s="295"/>
      <c r="DP89" s="295"/>
      <c r="DQ89" s="295"/>
      <c r="DR89" s="295"/>
      <c r="DS89" s="295"/>
      <c r="DT89" s="295"/>
      <c r="DU89" s="295"/>
      <c r="DV89" s="295"/>
      <c r="DW89" s="295"/>
      <c r="DX89" s="295"/>
      <c r="DY89" s="295"/>
      <c r="DZ89" s="295"/>
      <c r="EA89" s="295"/>
      <c r="EB89" s="295"/>
      <c r="EC89" s="295"/>
      <c r="ED89" s="295"/>
      <c r="EE89" s="295"/>
      <c r="EF89" s="295"/>
      <c r="EG89" s="295"/>
      <c r="EH89" s="295"/>
      <c r="EI89" s="295"/>
      <c r="EJ89" s="295"/>
      <c r="EK89" s="295"/>
      <c r="EL89" s="295"/>
      <c r="EM89" s="295"/>
      <c r="EN89" s="295"/>
      <c r="EO89" s="295"/>
      <c r="EP89" s="295"/>
      <c r="EQ89" s="295"/>
      <c r="ER89" s="295"/>
      <c r="ES89" s="295"/>
      <c r="ET89" s="295"/>
      <c r="EU89" s="295"/>
      <c r="EV89" s="295"/>
      <c r="EW89" s="295"/>
      <c r="EX89" s="295"/>
      <c r="EY89" s="295"/>
      <c r="EZ89" s="295"/>
      <c r="FA89" s="295"/>
      <c r="FB89" s="295"/>
      <c r="FC89" s="295"/>
      <c r="FD89" s="295"/>
      <c r="FE89" s="295"/>
      <c r="FF89" s="295"/>
      <c r="FG89" s="295"/>
      <c r="FH89" s="295"/>
      <c r="FI89" s="295"/>
      <c r="FJ89" s="295"/>
      <c r="FK89" s="295"/>
      <c r="FL89" s="295"/>
      <c r="FM89" s="295"/>
      <c r="FN89" s="295"/>
      <c r="FO89" s="295"/>
      <c r="FP89" s="295"/>
      <c r="FQ89" s="295"/>
      <c r="FR89" s="295"/>
      <c r="FS89" s="295"/>
      <c r="FT89" s="295"/>
      <c r="FU89" s="295"/>
      <c r="FV89" s="295"/>
      <c r="FW89" s="295"/>
      <c r="FX89" s="295"/>
      <c r="FY89" s="295"/>
      <c r="FZ89" s="295"/>
      <c r="GA89" s="295"/>
      <c r="GB89" s="295"/>
      <c r="GC89" s="295"/>
      <c r="GD89" s="295"/>
      <c r="GE89" s="295"/>
      <c r="GF89" s="295"/>
      <c r="GG89" s="295"/>
      <c r="GH89" s="295"/>
      <c r="GI89" s="295"/>
      <c r="GJ89" s="295"/>
      <c r="GK89" s="295"/>
      <c r="GL89" s="295"/>
      <c r="GM89" s="295"/>
      <c r="GN89" s="295"/>
      <c r="GO89" s="295"/>
      <c r="GP89" s="295"/>
      <c r="GQ89" s="295"/>
      <c r="GR89" s="295"/>
      <c r="GS89" s="295"/>
      <c r="GT89" s="295"/>
      <c r="GU89" s="295"/>
      <c r="GV89" s="295"/>
      <c r="GW89" s="295"/>
      <c r="GX89" s="295"/>
      <c r="GY89" s="295"/>
      <c r="GZ89" s="295"/>
      <c r="HA89" s="295"/>
      <c r="HB89" s="295"/>
      <c r="HC89" s="295"/>
      <c r="HD89" s="295"/>
      <c r="HE89" s="295"/>
      <c r="HF89" s="295"/>
      <c r="HG89" s="295"/>
      <c r="HH89" s="295"/>
      <c r="HI89" s="295"/>
      <c r="HJ89" s="295"/>
      <c r="HK89" s="295"/>
      <c r="HL89" s="295"/>
      <c r="HM89" s="295"/>
      <c r="HN89" s="295"/>
      <c r="HO89" s="295"/>
      <c r="HP89" s="295"/>
      <c r="HQ89" s="295"/>
      <c r="HR89" s="295"/>
      <c r="HS89" s="295"/>
      <c r="HT89" s="295"/>
      <c r="HU89" s="295"/>
      <c r="HV89" s="295"/>
      <c r="HW89" s="295"/>
    </row>
    <row r="90" spans="1:231" ht="14.1" customHeight="1">
      <c r="A90" s="295"/>
      <c r="B90" s="314"/>
      <c r="C90" s="314"/>
      <c r="E90" s="332"/>
      <c r="F90" s="295"/>
      <c r="G90" s="295"/>
      <c r="H90" s="295"/>
      <c r="I90" s="295"/>
      <c r="K90" s="957"/>
      <c r="L90" s="953"/>
      <c r="M90" s="953"/>
      <c r="N90" s="953"/>
      <c r="O90" s="953"/>
      <c r="P90" s="953"/>
      <c r="Q90" s="953"/>
      <c r="R90" s="953"/>
      <c r="S90" s="953"/>
      <c r="T90" s="953"/>
      <c r="U90" s="294"/>
      <c r="V90" s="294"/>
      <c r="W90" s="294"/>
      <c r="X90" s="295"/>
      <c r="Y90" s="295"/>
      <c r="Z90" s="295"/>
      <c r="AA90" s="295"/>
      <c r="AB90" s="295"/>
      <c r="AC90" s="295"/>
      <c r="AD90" s="295"/>
      <c r="AE90" s="295"/>
      <c r="AF90" s="295"/>
      <c r="AG90" s="295"/>
      <c r="AH90" s="295"/>
      <c r="AI90" s="295"/>
      <c r="AJ90" s="295"/>
      <c r="AK90" s="295"/>
      <c r="AL90" s="295"/>
      <c r="AM90" s="295"/>
      <c r="AN90" s="295"/>
      <c r="AO90" s="295"/>
      <c r="AP90" s="295"/>
      <c r="AQ90" s="295"/>
      <c r="AR90" s="295"/>
      <c r="AS90" s="295"/>
      <c r="AT90" s="295"/>
      <c r="AU90" s="295"/>
      <c r="AV90" s="295"/>
      <c r="AW90" s="295"/>
      <c r="AX90" s="295"/>
      <c r="AY90" s="295"/>
      <c r="AZ90" s="295"/>
      <c r="BA90" s="295"/>
      <c r="BB90" s="295"/>
      <c r="BC90" s="295"/>
      <c r="BD90" s="295"/>
      <c r="BE90" s="295"/>
      <c r="BF90" s="295"/>
      <c r="BG90" s="295"/>
      <c r="BH90" s="295"/>
      <c r="BI90" s="295"/>
      <c r="BJ90" s="295"/>
      <c r="BK90" s="295"/>
      <c r="BL90" s="295"/>
      <c r="BM90" s="295"/>
      <c r="BN90" s="295"/>
      <c r="BO90" s="295"/>
      <c r="BP90" s="295"/>
      <c r="BQ90" s="295"/>
      <c r="BR90" s="295"/>
      <c r="BS90" s="295"/>
      <c r="BT90" s="295"/>
      <c r="BU90" s="295"/>
      <c r="BV90" s="295"/>
      <c r="BW90" s="295"/>
      <c r="BX90" s="295"/>
      <c r="BY90" s="295"/>
      <c r="BZ90" s="295"/>
      <c r="CA90" s="295"/>
      <c r="CB90" s="295"/>
      <c r="CC90" s="295"/>
      <c r="CD90" s="295"/>
      <c r="CE90" s="295"/>
      <c r="CF90" s="295"/>
      <c r="CG90" s="295"/>
      <c r="CH90" s="295"/>
      <c r="CI90" s="295"/>
      <c r="CJ90" s="295"/>
      <c r="CK90" s="295"/>
      <c r="CL90" s="295"/>
      <c r="CM90" s="295"/>
      <c r="CN90" s="295"/>
      <c r="CO90" s="295"/>
      <c r="CP90" s="295"/>
      <c r="CQ90" s="295"/>
      <c r="CR90" s="295"/>
      <c r="CS90" s="295"/>
      <c r="CT90" s="295"/>
      <c r="CU90" s="295"/>
      <c r="CV90" s="295"/>
      <c r="CW90" s="295"/>
      <c r="CX90" s="295"/>
      <c r="CY90" s="295"/>
      <c r="CZ90" s="295"/>
      <c r="DA90" s="295"/>
      <c r="DB90" s="295"/>
      <c r="DC90" s="295"/>
      <c r="DD90" s="295"/>
      <c r="DE90" s="295"/>
      <c r="DF90" s="295"/>
      <c r="DG90" s="295"/>
      <c r="DH90" s="295"/>
      <c r="DI90" s="295"/>
      <c r="DJ90" s="295"/>
      <c r="DK90" s="295"/>
      <c r="DL90" s="295"/>
      <c r="DM90" s="295"/>
      <c r="DN90" s="295"/>
      <c r="DO90" s="295"/>
      <c r="DP90" s="295"/>
      <c r="DQ90" s="295"/>
      <c r="DR90" s="295"/>
      <c r="DS90" s="295"/>
      <c r="DT90" s="295"/>
      <c r="DU90" s="295"/>
      <c r="DV90" s="295"/>
      <c r="DW90" s="295"/>
      <c r="DX90" s="295"/>
      <c r="DY90" s="295"/>
      <c r="DZ90" s="295"/>
      <c r="EA90" s="295"/>
      <c r="EB90" s="295"/>
      <c r="EC90" s="295"/>
      <c r="ED90" s="295"/>
      <c r="EE90" s="295"/>
      <c r="EF90" s="295"/>
      <c r="EG90" s="295"/>
      <c r="EH90" s="295"/>
      <c r="EI90" s="295"/>
      <c r="EJ90" s="295"/>
      <c r="EK90" s="295"/>
      <c r="EL90" s="295"/>
      <c r="EM90" s="295"/>
      <c r="EN90" s="295"/>
      <c r="EO90" s="295"/>
      <c r="EP90" s="295"/>
      <c r="EQ90" s="295"/>
      <c r="ER90" s="295"/>
      <c r="ES90" s="295"/>
      <c r="ET90" s="295"/>
      <c r="EU90" s="295"/>
      <c r="EV90" s="295"/>
      <c r="EW90" s="295"/>
      <c r="EX90" s="295"/>
      <c r="EY90" s="295"/>
      <c r="EZ90" s="295"/>
      <c r="FA90" s="295"/>
      <c r="FB90" s="295"/>
      <c r="FC90" s="295"/>
      <c r="FD90" s="295"/>
      <c r="FE90" s="295"/>
      <c r="FF90" s="295"/>
      <c r="FG90" s="295"/>
      <c r="FH90" s="295"/>
      <c r="FI90" s="295"/>
      <c r="FJ90" s="295"/>
      <c r="FK90" s="295"/>
      <c r="FL90" s="295"/>
      <c r="FM90" s="295"/>
      <c r="FN90" s="295"/>
      <c r="FO90" s="295"/>
      <c r="FP90" s="295"/>
      <c r="FQ90" s="295"/>
      <c r="FR90" s="295"/>
      <c r="FS90" s="295"/>
      <c r="FT90" s="295"/>
      <c r="FU90" s="295"/>
      <c r="FV90" s="295"/>
      <c r="FW90" s="295"/>
      <c r="FX90" s="295"/>
      <c r="FY90" s="295"/>
      <c r="FZ90" s="295"/>
      <c r="GA90" s="295"/>
      <c r="GB90" s="295"/>
      <c r="GC90" s="295"/>
      <c r="GD90" s="295"/>
      <c r="GE90" s="295"/>
      <c r="GF90" s="295"/>
      <c r="GG90" s="295"/>
      <c r="GH90" s="295"/>
      <c r="GI90" s="295"/>
      <c r="GJ90" s="295"/>
      <c r="GK90" s="295"/>
      <c r="GL90" s="295"/>
      <c r="GM90" s="295"/>
      <c r="GN90" s="295"/>
      <c r="GO90" s="295"/>
      <c r="GP90" s="295"/>
      <c r="GQ90" s="295"/>
      <c r="GR90" s="295"/>
      <c r="GS90" s="295"/>
      <c r="GT90" s="295"/>
      <c r="GU90" s="295"/>
      <c r="GV90" s="295"/>
      <c r="GW90" s="295"/>
      <c r="GX90" s="295"/>
      <c r="GY90" s="295"/>
      <c r="GZ90" s="295"/>
      <c r="HA90" s="295"/>
      <c r="HB90" s="295"/>
      <c r="HC90" s="295"/>
      <c r="HD90" s="295"/>
      <c r="HE90" s="295"/>
      <c r="HF90" s="295"/>
      <c r="HG90" s="295"/>
      <c r="HH90" s="295"/>
      <c r="HI90" s="295"/>
      <c r="HJ90" s="295"/>
      <c r="HK90" s="295"/>
      <c r="HL90" s="295"/>
      <c r="HM90" s="295"/>
      <c r="HN90" s="295"/>
      <c r="HO90" s="295"/>
      <c r="HP90" s="295"/>
      <c r="HQ90" s="295"/>
      <c r="HR90" s="295"/>
      <c r="HS90" s="295"/>
      <c r="HT90" s="295"/>
      <c r="HU90" s="295"/>
      <c r="HV90" s="295"/>
      <c r="HW90" s="295"/>
    </row>
    <row r="91" spans="1:231" ht="14.1" customHeight="1">
      <c r="A91" s="295"/>
      <c r="B91" s="314"/>
      <c r="C91" s="314"/>
      <c r="E91" s="332"/>
      <c r="F91" s="295"/>
      <c r="G91" s="295"/>
      <c r="H91" s="295"/>
      <c r="I91" s="295"/>
      <c r="K91" s="957"/>
      <c r="L91" s="953"/>
      <c r="M91" s="953"/>
      <c r="N91" s="953"/>
      <c r="O91" s="953"/>
      <c r="P91" s="953"/>
      <c r="Q91" s="953"/>
      <c r="R91" s="953"/>
      <c r="S91" s="953"/>
      <c r="T91" s="953"/>
      <c r="U91" s="294"/>
      <c r="V91" s="294"/>
      <c r="W91" s="294"/>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c r="AT91" s="295"/>
      <c r="AU91" s="295"/>
      <c r="AV91" s="295"/>
      <c r="AW91" s="295"/>
      <c r="AX91" s="295"/>
      <c r="AY91" s="295"/>
      <c r="AZ91" s="295"/>
      <c r="BA91" s="295"/>
      <c r="BB91" s="295"/>
      <c r="BC91" s="295"/>
      <c r="BD91" s="295"/>
      <c r="BE91" s="295"/>
      <c r="BF91" s="295"/>
      <c r="BG91" s="295"/>
      <c r="BH91" s="295"/>
      <c r="BI91" s="295"/>
      <c r="BJ91" s="295"/>
      <c r="BK91" s="295"/>
      <c r="BL91" s="295"/>
      <c r="BM91" s="295"/>
      <c r="BN91" s="295"/>
      <c r="BO91" s="295"/>
      <c r="BP91" s="295"/>
      <c r="BQ91" s="295"/>
      <c r="BR91" s="295"/>
      <c r="BS91" s="295"/>
      <c r="BT91" s="295"/>
      <c r="BU91" s="295"/>
      <c r="BV91" s="295"/>
      <c r="BW91" s="295"/>
      <c r="BX91" s="295"/>
      <c r="BY91" s="295"/>
      <c r="BZ91" s="295"/>
      <c r="CA91" s="295"/>
      <c r="CB91" s="295"/>
      <c r="CC91" s="295"/>
      <c r="CD91" s="295"/>
      <c r="CE91" s="295"/>
      <c r="CF91" s="295"/>
      <c r="CG91" s="295"/>
      <c r="CH91" s="295"/>
      <c r="CI91" s="295"/>
      <c r="CJ91" s="295"/>
      <c r="CK91" s="295"/>
      <c r="CL91" s="295"/>
      <c r="CM91" s="295"/>
      <c r="CN91" s="295"/>
      <c r="CO91" s="295"/>
      <c r="CP91" s="295"/>
      <c r="CQ91" s="295"/>
      <c r="CR91" s="295"/>
      <c r="CS91" s="295"/>
      <c r="CT91" s="295"/>
      <c r="CU91" s="295"/>
      <c r="CV91" s="295"/>
      <c r="CW91" s="295"/>
      <c r="CX91" s="295"/>
      <c r="CY91" s="295"/>
      <c r="CZ91" s="295"/>
      <c r="DA91" s="295"/>
      <c r="DB91" s="295"/>
      <c r="DC91" s="295"/>
      <c r="DD91" s="295"/>
      <c r="DE91" s="295"/>
      <c r="DF91" s="295"/>
      <c r="DG91" s="295"/>
      <c r="DH91" s="295"/>
      <c r="DI91" s="295"/>
      <c r="DJ91" s="295"/>
      <c r="DK91" s="295"/>
      <c r="DL91" s="295"/>
      <c r="DM91" s="295"/>
      <c r="DN91" s="295"/>
      <c r="DO91" s="295"/>
      <c r="DP91" s="295"/>
      <c r="DQ91" s="295"/>
      <c r="DR91" s="295"/>
      <c r="DS91" s="295"/>
      <c r="DT91" s="295"/>
      <c r="DU91" s="295"/>
      <c r="DV91" s="295"/>
      <c r="DW91" s="295"/>
      <c r="DX91" s="295"/>
      <c r="DY91" s="295"/>
      <c r="DZ91" s="295"/>
      <c r="EA91" s="295"/>
      <c r="EB91" s="295"/>
      <c r="EC91" s="295"/>
      <c r="ED91" s="295"/>
      <c r="EE91" s="295"/>
      <c r="EF91" s="295"/>
      <c r="EG91" s="295"/>
      <c r="EH91" s="295"/>
      <c r="EI91" s="295"/>
      <c r="EJ91" s="295"/>
      <c r="EK91" s="295"/>
      <c r="EL91" s="295"/>
      <c r="EM91" s="295"/>
      <c r="EN91" s="295"/>
      <c r="EO91" s="295"/>
      <c r="EP91" s="295"/>
      <c r="EQ91" s="295"/>
      <c r="ER91" s="295"/>
      <c r="ES91" s="295"/>
      <c r="ET91" s="295"/>
      <c r="EU91" s="295"/>
      <c r="EV91" s="295"/>
      <c r="EW91" s="295"/>
      <c r="EX91" s="295"/>
      <c r="EY91" s="295"/>
      <c r="EZ91" s="295"/>
      <c r="FA91" s="295"/>
      <c r="FB91" s="295"/>
      <c r="FC91" s="295"/>
      <c r="FD91" s="295"/>
      <c r="FE91" s="295"/>
      <c r="FF91" s="295"/>
      <c r="FG91" s="295"/>
      <c r="FH91" s="295"/>
      <c r="FI91" s="295"/>
      <c r="FJ91" s="295"/>
      <c r="FK91" s="295"/>
      <c r="FL91" s="295"/>
      <c r="FM91" s="295"/>
      <c r="FN91" s="295"/>
      <c r="FO91" s="295"/>
      <c r="FP91" s="295"/>
      <c r="FQ91" s="295"/>
      <c r="FR91" s="295"/>
      <c r="FS91" s="295"/>
      <c r="FT91" s="295"/>
      <c r="FU91" s="295"/>
      <c r="FV91" s="295"/>
      <c r="FW91" s="295"/>
      <c r="FX91" s="295"/>
      <c r="FY91" s="295"/>
      <c r="FZ91" s="295"/>
      <c r="GA91" s="295"/>
      <c r="GB91" s="295"/>
      <c r="GC91" s="295"/>
      <c r="GD91" s="295"/>
      <c r="GE91" s="295"/>
      <c r="GF91" s="295"/>
      <c r="GG91" s="295"/>
      <c r="GH91" s="295"/>
      <c r="GI91" s="295"/>
      <c r="GJ91" s="295"/>
      <c r="GK91" s="295"/>
      <c r="GL91" s="295"/>
      <c r="GM91" s="295"/>
      <c r="GN91" s="295"/>
      <c r="GO91" s="295"/>
      <c r="GP91" s="295"/>
      <c r="GQ91" s="295"/>
      <c r="GR91" s="295"/>
      <c r="GS91" s="295"/>
      <c r="GT91" s="295"/>
      <c r="GU91" s="295"/>
      <c r="GV91" s="295"/>
      <c r="GW91" s="295"/>
      <c r="GX91" s="295"/>
      <c r="GY91" s="295"/>
      <c r="GZ91" s="295"/>
      <c r="HA91" s="295"/>
      <c r="HB91" s="295"/>
      <c r="HC91" s="295"/>
      <c r="HD91" s="295"/>
      <c r="HE91" s="295"/>
      <c r="HF91" s="295"/>
      <c r="HG91" s="295"/>
      <c r="HH91" s="295"/>
      <c r="HI91" s="295"/>
      <c r="HJ91" s="295"/>
      <c r="HK91" s="295"/>
      <c r="HL91" s="295"/>
      <c r="HM91" s="295"/>
      <c r="HN91" s="295"/>
      <c r="HO91" s="295"/>
      <c r="HP91" s="295"/>
      <c r="HQ91" s="295"/>
      <c r="HR91" s="295"/>
      <c r="HS91" s="295"/>
      <c r="HT91" s="295"/>
      <c r="HU91" s="295"/>
      <c r="HV91" s="295"/>
      <c r="HW91" s="295"/>
    </row>
    <row r="92" spans="1:231" ht="14.1" customHeight="1">
      <c r="A92" s="295"/>
      <c r="B92" s="314"/>
      <c r="C92" s="314"/>
      <c r="E92" s="332"/>
      <c r="F92" s="295"/>
      <c r="G92" s="295"/>
      <c r="H92" s="295"/>
      <c r="I92" s="295"/>
      <c r="K92" s="957"/>
      <c r="L92" s="953"/>
      <c r="M92" s="953"/>
      <c r="N92" s="953"/>
      <c r="O92" s="953"/>
      <c r="P92" s="953"/>
      <c r="Q92" s="953"/>
      <c r="R92" s="953"/>
      <c r="S92" s="953"/>
      <c r="T92" s="953"/>
      <c r="U92" s="294"/>
      <c r="V92" s="294"/>
      <c r="W92" s="294"/>
      <c r="X92" s="295"/>
      <c r="Y92" s="295"/>
      <c r="Z92" s="295"/>
      <c r="AA92" s="295"/>
      <c r="AB92" s="295"/>
      <c r="AC92" s="295"/>
      <c r="AD92" s="295"/>
      <c r="AE92" s="295"/>
      <c r="AF92" s="295"/>
      <c r="AG92" s="295"/>
      <c r="AH92" s="295"/>
      <c r="AI92" s="295"/>
      <c r="AJ92" s="295"/>
      <c r="AK92" s="295"/>
      <c r="AL92" s="295"/>
      <c r="AM92" s="295"/>
      <c r="AN92" s="295"/>
      <c r="AO92" s="295"/>
      <c r="AP92" s="295"/>
      <c r="AQ92" s="295"/>
      <c r="AR92" s="295"/>
      <c r="AS92" s="295"/>
      <c r="AT92" s="295"/>
      <c r="AU92" s="295"/>
      <c r="AV92" s="295"/>
      <c r="AW92" s="295"/>
      <c r="AX92" s="295"/>
      <c r="AY92" s="295"/>
      <c r="AZ92" s="295"/>
      <c r="BA92" s="295"/>
      <c r="BB92" s="295"/>
      <c r="BC92" s="295"/>
      <c r="BD92" s="295"/>
      <c r="BE92" s="295"/>
      <c r="BF92" s="295"/>
      <c r="BG92" s="295"/>
      <c r="BH92" s="295"/>
      <c r="BI92" s="295"/>
      <c r="BJ92" s="295"/>
      <c r="BK92" s="295"/>
      <c r="BL92" s="295"/>
      <c r="BM92" s="295"/>
      <c r="BN92" s="295"/>
      <c r="BO92" s="295"/>
      <c r="BP92" s="295"/>
      <c r="BQ92" s="295"/>
      <c r="BR92" s="295"/>
      <c r="BS92" s="295"/>
      <c r="BT92" s="295"/>
      <c r="BU92" s="295"/>
      <c r="BV92" s="295"/>
      <c r="BW92" s="295"/>
      <c r="BX92" s="295"/>
      <c r="BY92" s="295"/>
      <c r="BZ92" s="295"/>
      <c r="CA92" s="295"/>
      <c r="CB92" s="295"/>
      <c r="CC92" s="295"/>
      <c r="CD92" s="295"/>
      <c r="CE92" s="295"/>
      <c r="CF92" s="295"/>
      <c r="CG92" s="295"/>
      <c r="CH92" s="295"/>
      <c r="CI92" s="295"/>
      <c r="CJ92" s="295"/>
      <c r="CK92" s="295"/>
      <c r="CL92" s="295"/>
      <c r="CM92" s="295"/>
      <c r="CN92" s="295"/>
      <c r="CO92" s="295"/>
      <c r="CP92" s="295"/>
      <c r="CQ92" s="295"/>
      <c r="CR92" s="295"/>
      <c r="CS92" s="295"/>
      <c r="CT92" s="295"/>
      <c r="CU92" s="295"/>
      <c r="CV92" s="295"/>
      <c r="CW92" s="295"/>
      <c r="CX92" s="295"/>
      <c r="CY92" s="295"/>
      <c r="CZ92" s="295"/>
      <c r="DA92" s="295"/>
      <c r="DB92" s="295"/>
      <c r="DC92" s="295"/>
      <c r="DD92" s="295"/>
      <c r="DE92" s="295"/>
      <c r="DF92" s="295"/>
      <c r="DG92" s="295"/>
      <c r="DH92" s="295"/>
      <c r="DI92" s="295"/>
      <c r="DJ92" s="295"/>
      <c r="DK92" s="295"/>
      <c r="DL92" s="295"/>
      <c r="DM92" s="295"/>
      <c r="DN92" s="295"/>
      <c r="DO92" s="295"/>
      <c r="DP92" s="295"/>
      <c r="DQ92" s="295"/>
      <c r="DR92" s="295"/>
      <c r="DS92" s="295"/>
      <c r="DT92" s="295"/>
      <c r="DU92" s="295"/>
      <c r="DV92" s="295"/>
      <c r="DW92" s="295"/>
      <c r="DX92" s="295"/>
      <c r="DY92" s="295"/>
      <c r="DZ92" s="295"/>
      <c r="EA92" s="295"/>
      <c r="EB92" s="295"/>
      <c r="EC92" s="295"/>
      <c r="ED92" s="295"/>
      <c r="EE92" s="295"/>
      <c r="EF92" s="295"/>
      <c r="EG92" s="295"/>
      <c r="EH92" s="295"/>
      <c r="EI92" s="295"/>
      <c r="EJ92" s="295"/>
      <c r="EK92" s="295"/>
      <c r="EL92" s="295"/>
      <c r="EM92" s="295"/>
      <c r="EN92" s="295"/>
      <c r="EO92" s="295"/>
      <c r="EP92" s="295"/>
      <c r="EQ92" s="295"/>
      <c r="ER92" s="295"/>
      <c r="ES92" s="295"/>
      <c r="ET92" s="295"/>
      <c r="EU92" s="295"/>
      <c r="EV92" s="295"/>
      <c r="EW92" s="295"/>
      <c r="EX92" s="295"/>
      <c r="EY92" s="295"/>
      <c r="EZ92" s="295"/>
      <c r="FA92" s="295"/>
      <c r="FB92" s="295"/>
      <c r="FC92" s="295"/>
      <c r="FD92" s="295"/>
      <c r="FE92" s="295"/>
      <c r="FF92" s="295"/>
      <c r="FG92" s="295"/>
      <c r="FH92" s="295"/>
      <c r="FI92" s="295"/>
      <c r="FJ92" s="295"/>
      <c r="FK92" s="295"/>
      <c r="FL92" s="295"/>
      <c r="FM92" s="295"/>
      <c r="FN92" s="295"/>
      <c r="FO92" s="295"/>
      <c r="FP92" s="295"/>
      <c r="FQ92" s="295"/>
      <c r="FR92" s="295"/>
      <c r="FS92" s="295"/>
      <c r="FT92" s="295"/>
      <c r="FU92" s="295"/>
      <c r="FV92" s="295"/>
      <c r="FW92" s="295"/>
      <c r="FX92" s="295"/>
      <c r="FY92" s="295"/>
      <c r="FZ92" s="295"/>
      <c r="GA92" s="295"/>
      <c r="GB92" s="295"/>
      <c r="GC92" s="295"/>
      <c r="GD92" s="295"/>
      <c r="GE92" s="295"/>
      <c r="GF92" s="295"/>
      <c r="GG92" s="295"/>
      <c r="GH92" s="295"/>
      <c r="GI92" s="295"/>
      <c r="GJ92" s="295"/>
      <c r="GK92" s="295"/>
      <c r="GL92" s="295"/>
      <c r="GM92" s="295"/>
      <c r="GN92" s="295"/>
      <c r="GO92" s="295"/>
      <c r="GP92" s="295"/>
      <c r="GQ92" s="295"/>
      <c r="GR92" s="295"/>
      <c r="GS92" s="295"/>
      <c r="GT92" s="295"/>
      <c r="GU92" s="295"/>
      <c r="GV92" s="295"/>
      <c r="GW92" s="295"/>
      <c r="GX92" s="295"/>
      <c r="GY92" s="295"/>
      <c r="GZ92" s="295"/>
      <c r="HA92" s="295"/>
      <c r="HB92" s="295"/>
      <c r="HC92" s="295"/>
      <c r="HD92" s="295"/>
      <c r="HE92" s="295"/>
      <c r="HF92" s="295"/>
      <c r="HG92" s="295"/>
      <c r="HH92" s="295"/>
      <c r="HI92" s="295"/>
      <c r="HJ92" s="295"/>
      <c r="HK92" s="295"/>
      <c r="HL92" s="295"/>
      <c r="HM92" s="295"/>
      <c r="HN92" s="295"/>
      <c r="HO92" s="295"/>
      <c r="HP92" s="295"/>
      <c r="HQ92" s="295"/>
      <c r="HR92" s="295"/>
      <c r="HS92" s="295"/>
      <c r="HT92" s="295"/>
      <c r="HU92" s="295"/>
      <c r="HV92" s="295"/>
      <c r="HW92" s="295"/>
    </row>
    <row r="93" spans="1:231" ht="14.1" customHeight="1">
      <c r="A93" s="295"/>
      <c r="B93" s="314"/>
      <c r="C93" s="314"/>
      <c r="E93" s="332"/>
      <c r="F93" s="295"/>
      <c r="G93" s="295"/>
      <c r="H93" s="295"/>
      <c r="I93" s="295"/>
      <c r="K93" s="957"/>
      <c r="L93" s="953"/>
      <c r="M93" s="953"/>
      <c r="N93" s="953"/>
      <c r="O93" s="953"/>
      <c r="P93" s="953"/>
      <c r="Q93" s="953"/>
      <c r="R93" s="953"/>
      <c r="S93" s="953"/>
      <c r="T93" s="953"/>
      <c r="U93" s="294"/>
      <c r="V93" s="294"/>
      <c r="W93" s="294"/>
      <c r="X93" s="295"/>
      <c r="Y93" s="295"/>
      <c r="Z93" s="295"/>
      <c r="AA93" s="295"/>
      <c r="AB93" s="295"/>
      <c r="AC93" s="295"/>
      <c r="AD93" s="295"/>
      <c r="AE93" s="295"/>
      <c r="AF93" s="295"/>
      <c r="AG93" s="295"/>
      <c r="AH93" s="295"/>
      <c r="AI93" s="295"/>
      <c r="AJ93" s="295"/>
      <c r="AK93" s="295"/>
      <c r="AL93" s="295"/>
      <c r="AM93" s="295"/>
      <c r="AN93" s="295"/>
      <c r="AO93" s="295"/>
      <c r="AP93" s="295"/>
      <c r="AQ93" s="295"/>
      <c r="AR93" s="295"/>
      <c r="AS93" s="295"/>
      <c r="AT93" s="295"/>
      <c r="AU93" s="295"/>
      <c r="AV93" s="295"/>
      <c r="AW93" s="295"/>
      <c r="AX93" s="295"/>
      <c r="AY93" s="295"/>
      <c r="AZ93" s="295"/>
      <c r="BA93" s="295"/>
      <c r="BB93" s="295"/>
      <c r="BC93" s="295"/>
      <c r="BD93" s="295"/>
      <c r="BE93" s="295"/>
      <c r="BF93" s="295"/>
      <c r="BG93" s="295"/>
      <c r="BH93" s="295"/>
      <c r="BI93" s="295"/>
      <c r="BJ93" s="295"/>
      <c r="BK93" s="295"/>
      <c r="BL93" s="295"/>
      <c r="BM93" s="295"/>
      <c r="BN93" s="295"/>
      <c r="BO93" s="295"/>
      <c r="BP93" s="295"/>
      <c r="BQ93" s="295"/>
      <c r="BR93" s="295"/>
      <c r="BS93" s="295"/>
      <c r="BT93" s="295"/>
      <c r="BU93" s="295"/>
      <c r="BV93" s="295"/>
      <c r="BW93" s="295"/>
      <c r="BX93" s="295"/>
      <c r="BY93" s="295"/>
      <c r="BZ93" s="295"/>
      <c r="CA93" s="295"/>
      <c r="CB93" s="295"/>
      <c r="CC93" s="295"/>
      <c r="CD93" s="295"/>
      <c r="CE93" s="295"/>
      <c r="CF93" s="295"/>
      <c r="CG93" s="295"/>
      <c r="CH93" s="295"/>
      <c r="CI93" s="295"/>
      <c r="CJ93" s="295"/>
      <c r="CK93" s="295"/>
      <c r="CL93" s="295"/>
      <c r="CM93" s="295"/>
      <c r="CN93" s="295"/>
      <c r="CO93" s="295"/>
      <c r="CP93" s="295"/>
      <c r="CQ93" s="295"/>
      <c r="CR93" s="295"/>
      <c r="CS93" s="295"/>
      <c r="CT93" s="295"/>
      <c r="CU93" s="295"/>
      <c r="CV93" s="295"/>
      <c r="CW93" s="295"/>
      <c r="CX93" s="295"/>
      <c r="CY93" s="295"/>
      <c r="CZ93" s="295"/>
      <c r="DA93" s="295"/>
      <c r="DB93" s="295"/>
      <c r="DC93" s="295"/>
      <c r="DD93" s="295"/>
      <c r="DE93" s="295"/>
      <c r="DF93" s="295"/>
      <c r="DG93" s="295"/>
      <c r="DH93" s="295"/>
      <c r="DI93" s="295"/>
      <c r="DJ93" s="295"/>
      <c r="DK93" s="295"/>
      <c r="DL93" s="295"/>
      <c r="DM93" s="295"/>
      <c r="DN93" s="295"/>
      <c r="DO93" s="295"/>
      <c r="DP93" s="295"/>
      <c r="DQ93" s="295"/>
      <c r="DR93" s="295"/>
      <c r="DS93" s="295"/>
      <c r="DT93" s="295"/>
      <c r="DU93" s="295"/>
      <c r="DV93" s="295"/>
      <c r="DW93" s="295"/>
      <c r="DX93" s="295"/>
      <c r="DY93" s="295"/>
      <c r="DZ93" s="295"/>
      <c r="EA93" s="295"/>
      <c r="EB93" s="295"/>
      <c r="EC93" s="295"/>
      <c r="ED93" s="295"/>
      <c r="EE93" s="295"/>
      <c r="EF93" s="295"/>
      <c r="EG93" s="295"/>
      <c r="EH93" s="295"/>
      <c r="EI93" s="295"/>
      <c r="EJ93" s="295"/>
      <c r="EK93" s="295"/>
      <c r="EL93" s="295"/>
      <c r="EM93" s="295"/>
      <c r="EN93" s="295"/>
      <c r="EO93" s="295"/>
      <c r="EP93" s="295"/>
      <c r="EQ93" s="295"/>
      <c r="ER93" s="295"/>
      <c r="ES93" s="295"/>
      <c r="ET93" s="295"/>
      <c r="EU93" s="295"/>
      <c r="EV93" s="295"/>
      <c r="EW93" s="295"/>
      <c r="EX93" s="295"/>
      <c r="EY93" s="295"/>
      <c r="EZ93" s="295"/>
      <c r="FA93" s="295"/>
      <c r="FB93" s="295"/>
      <c r="FC93" s="295"/>
      <c r="FD93" s="295"/>
      <c r="FE93" s="295"/>
      <c r="FF93" s="295"/>
      <c r="FG93" s="295"/>
      <c r="FH93" s="295"/>
      <c r="FI93" s="295"/>
      <c r="FJ93" s="295"/>
      <c r="FK93" s="295"/>
      <c r="FL93" s="295"/>
      <c r="FM93" s="295"/>
      <c r="FN93" s="295"/>
      <c r="FO93" s="295"/>
      <c r="FP93" s="295"/>
      <c r="FQ93" s="295"/>
      <c r="FR93" s="295"/>
      <c r="FS93" s="295"/>
      <c r="FT93" s="295"/>
      <c r="FU93" s="295"/>
      <c r="FV93" s="295"/>
      <c r="FW93" s="295"/>
      <c r="FX93" s="295"/>
      <c r="FY93" s="295"/>
      <c r="FZ93" s="295"/>
      <c r="GA93" s="295"/>
      <c r="GB93" s="295"/>
      <c r="GC93" s="295"/>
      <c r="GD93" s="295"/>
      <c r="GE93" s="295"/>
      <c r="GF93" s="295"/>
      <c r="GG93" s="295"/>
      <c r="GH93" s="295"/>
      <c r="GI93" s="295"/>
      <c r="GJ93" s="295"/>
      <c r="GK93" s="295"/>
      <c r="GL93" s="295"/>
      <c r="GM93" s="295"/>
      <c r="GN93" s="295"/>
      <c r="GO93" s="295"/>
      <c r="GP93" s="295"/>
      <c r="GQ93" s="295"/>
      <c r="GR93" s="295"/>
      <c r="GS93" s="295"/>
      <c r="GT93" s="295"/>
      <c r="GU93" s="295"/>
      <c r="GV93" s="295"/>
      <c r="GW93" s="295"/>
      <c r="GX93" s="295"/>
      <c r="GY93" s="295"/>
      <c r="GZ93" s="295"/>
      <c r="HA93" s="295"/>
      <c r="HB93" s="295"/>
      <c r="HC93" s="295"/>
      <c r="HD93" s="295"/>
      <c r="HE93" s="295"/>
      <c r="HF93" s="295"/>
      <c r="HG93" s="295"/>
      <c r="HH93" s="295"/>
      <c r="HI93" s="295"/>
      <c r="HJ93" s="295"/>
      <c r="HK93" s="295"/>
      <c r="HL93" s="295"/>
      <c r="HM93" s="295"/>
      <c r="HN93" s="295"/>
      <c r="HO93" s="295"/>
      <c r="HP93" s="295"/>
      <c r="HQ93" s="295"/>
      <c r="HR93" s="295"/>
      <c r="HS93" s="295"/>
      <c r="HT93" s="295"/>
      <c r="HU93" s="295"/>
      <c r="HV93" s="295"/>
      <c r="HW93" s="295"/>
    </row>
    <row r="94" spans="1:231" ht="14.1" customHeight="1">
      <c r="A94" s="295"/>
      <c r="B94" s="314"/>
      <c r="C94" s="314"/>
      <c r="E94" s="332"/>
      <c r="F94" s="295"/>
      <c r="G94" s="295"/>
      <c r="H94" s="295"/>
      <c r="I94" s="295"/>
      <c r="K94" s="957"/>
      <c r="L94" s="953"/>
      <c r="M94" s="953"/>
      <c r="N94" s="953"/>
      <c r="O94" s="953"/>
      <c r="P94" s="953"/>
      <c r="Q94" s="953"/>
      <c r="R94" s="953"/>
      <c r="S94" s="953"/>
      <c r="T94" s="953"/>
      <c r="U94" s="294"/>
      <c r="V94" s="294"/>
      <c r="W94" s="294"/>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c r="AT94" s="295"/>
      <c r="AU94" s="295"/>
      <c r="AV94" s="295"/>
      <c r="AW94" s="295"/>
      <c r="AX94" s="295"/>
      <c r="AY94" s="295"/>
      <c r="AZ94" s="295"/>
      <c r="BA94" s="295"/>
      <c r="BB94" s="295"/>
      <c r="BC94" s="295"/>
      <c r="BD94" s="295"/>
      <c r="BE94" s="295"/>
      <c r="BF94" s="295"/>
      <c r="BG94" s="295"/>
      <c r="BH94" s="295"/>
      <c r="BI94" s="295"/>
      <c r="BJ94" s="295"/>
      <c r="BK94" s="295"/>
      <c r="BL94" s="295"/>
      <c r="BM94" s="295"/>
      <c r="BN94" s="295"/>
      <c r="BO94" s="295"/>
      <c r="BP94" s="295"/>
      <c r="BQ94" s="295"/>
      <c r="BR94" s="295"/>
      <c r="BS94" s="295"/>
      <c r="BT94" s="295"/>
      <c r="BU94" s="295"/>
      <c r="BV94" s="295"/>
      <c r="BW94" s="295"/>
      <c r="BX94" s="295"/>
      <c r="BY94" s="295"/>
      <c r="BZ94" s="295"/>
      <c r="CA94" s="295"/>
      <c r="CB94" s="295"/>
      <c r="CC94" s="295"/>
      <c r="CD94" s="295"/>
      <c r="CE94" s="295"/>
      <c r="CF94" s="295"/>
      <c r="CG94" s="295"/>
      <c r="CH94" s="295"/>
      <c r="CI94" s="295"/>
      <c r="CJ94" s="295"/>
      <c r="CK94" s="295"/>
      <c r="CL94" s="295"/>
      <c r="CM94" s="295"/>
      <c r="CN94" s="295"/>
      <c r="CO94" s="295"/>
      <c r="CP94" s="295"/>
      <c r="CQ94" s="295"/>
      <c r="CR94" s="295"/>
      <c r="CS94" s="295"/>
      <c r="CT94" s="295"/>
      <c r="CU94" s="295"/>
      <c r="CV94" s="295"/>
      <c r="CW94" s="295"/>
      <c r="CX94" s="295"/>
      <c r="CY94" s="295"/>
      <c r="CZ94" s="295"/>
      <c r="DA94" s="295"/>
      <c r="DB94" s="295"/>
      <c r="DC94" s="295"/>
      <c r="DD94" s="295"/>
      <c r="DE94" s="295"/>
      <c r="DF94" s="295"/>
      <c r="DG94" s="295"/>
      <c r="DH94" s="295"/>
      <c r="DI94" s="295"/>
      <c r="DJ94" s="295"/>
      <c r="DK94" s="295"/>
      <c r="DL94" s="295"/>
      <c r="DM94" s="295"/>
      <c r="DN94" s="295"/>
      <c r="DO94" s="295"/>
      <c r="DP94" s="295"/>
      <c r="DQ94" s="295"/>
      <c r="DR94" s="295"/>
      <c r="DS94" s="295"/>
      <c r="DT94" s="295"/>
      <c r="DU94" s="295"/>
      <c r="DV94" s="295"/>
      <c r="DW94" s="295"/>
      <c r="DX94" s="295"/>
      <c r="DY94" s="295"/>
      <c r="DZ94" s="295"/>
      <c r="EA94" s="295"/>
      <c r="EB94" s="295"/>
      <c r="EC94" s="295"/>
      <c r="ED94" s="295"/>
      <c r="EE94" s="295"/>
      <c r="EF94" s="295"/>
      <c r="EG94" s="295"/>
      <c r="EH94" s="295"/>
      <c r="EI94" s="295"/>
      <c r="EJ94" s="295"/>
      <c r="EK94" s="295"/>
      <c r="EL94" s="295"/>
      <c r="EM94" s="295"/>
      <c r="EN94" s="295"/>
      <c r="EO94" s="295"/>
      <c r="EP94" s="295"/>
      <c r="EQ94" s="295"/>
      <c r="ER94" s="295"/>
      <c r="ES94" s="295"/>
      <c r="ET94" s="295"/>
      <c r="EU94" s="295"/>
      <c r="EV94" s="295"/>
      <c r="EW94" s="295"/>
      <c r="EX94" s="295"/>
      <c r="EY94" s="295"/>
      <c r="EZ94" s="295"/>
      <c r="FA94" s="295"/>
      <c r="FB94" s="295"/>
      <c r="FC94" s="295"/>
      <c r="FD94" s="295"/>
      <c r="FE94" s="295"/>
      <c r="FF94" s="295"/>
      <c r="FG94" s="295"/>
      <c r="FH94" s="295"/>
      <c r="FI94" s="295"/>
      <c r="FJ94" s="295"/>
      <c r="FK94" s="295"/>
      <c r="FL94" s="295"/>
      <c r="FM94" s="295"/>
      <c r="FN94" s="295"/>
      <c r="FO94" s="295"/>
      <c r="FP94" s="295"/>
      <c r="FQ94" s="295"/>
      <c r="FR94" s="295"/>
      <c r="FS94" s="295"/>
      <c r="FT94" s="295"/>
      <c r="FU94" s="295"/>
      <c r="FV94" s="295"/>
      <c r="FW94" s="295"/>
      <c r="FX94" s="295"/>
      <c r="FY94" s="295"/>
      <c r="FZ94" s="295"/>
      <c r="GA94" s="295"/>
      <c r="GB94" s="295"/>
      <c r="GC94" s="295"/>
      <c r="GD94" s="295"/>
      <c r="GE94" s="295"/>
      <c r="GF94" s="295"/>
      <c r="GG94" s="295"/>
      <c r="GH94" s="295"/>
      <c r="GI94" s="295"/>
      <c r="GJ94" s="295"/>
      <c r="GK94" s="295"/>
      <c r="GL94" s="295"/>
      <c r="GM94" s="295"/>
      <c r="GN94" s="295"/>
      <c r="GO94" s="295"/>
      <c r="GP94" s="295"/>
      <c r="GQ94" s="295"/>
      <c r="GR94" s="295"/>
      <c r="GS94" s="295"/>
      <c r="GT94" s="295"/>
      <c r="GU94" s="295"/>
      <c r="GV94" s="295"/>
      <c r="GW94" s="295"/>
      <c r="GX94" s="295"/>
      <c r="GY94" s="295"/>
      <c r="GZ94" s="295"/>
      <c r="HA94" s="295"/>
      <c r="HB94" s="295"/>
      <c r="HC94" s="295"/>
      <c r="HD94" s="295"/>
      <c r="HE94" s="295"/>
      <c r="HF94" s="295"/>
      <c r="HG94" s="295"/>
      <c r="HH94" s="295"/>
      <c r="HI94" s="295"/>
      <c r="HJ94" s="295"/>
      <c r="HK94" s="295"/>
      <c r="HL94" s="295"/>
      <c r="HM94" s="295"/>
      <c r="HN94" s="295"/>
      <c r="HO94" s="295"/>
      <c r="HP94" s="295"/>
      <c r="HQ94" s="295"/>
      <c r="HR94" s="295"/>
      <c r="HS94" s="295"/>
      <c r="HT94" s="295"/>
      <c r="HU94" s="295"/>
      <c r="HV94" s="295"/>
      <c r="HW94" s="295"/>
    </row>
    <row r="95" spans="1:231" ht="14.1" customHeight="1">
      <c r="A95" s="295"/>
      <c r="B95" s="314"/>
      <c r="C95" s="314"/>
      <c r="E95" s="332"/>
      <c r="F95" s="295"/>
      <c r="G95" s="295"/>
      <c r="H95" s="295"/>
      <c r="I95" s="295"/>
      <c r="K95" s="957"/>
      <c r="L95" s="953"/>
      <c r="M95" s="953"/>
      <c r="N95" s="953"/>
      <c r="O95" s="953"/>
      <c r="P95" s="953"/>
      <c r="Q95" s="953"/>
      <c r="R95" s="953"/>
      <c r="S95" s="953"/>
      <c r="T95" s="953"/>
      <c r="U95" s="294"/>
      <c r="V95" s="294"/>
      <c r="W95" s="294"/>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c r="AT95" s="295"/>
      <c r="AU95" s="295"/>
      <c r="AV95" s="295"/>
      <c r="AW95" s="295"/>
      <c r="AX95" s="295"/>
      <c r="AY95" s="295"/>
      <c r="AZ95" s="295"/>
      <c r="BA95" s="295"/>
      <c r="BB95" s="295"/>
      <c r="BC95" s="295"/>
      <c r="BD95" s="295"/>
      <c r="BE95" s="295"/>
      <c r="BF95" s="295"/>
      <c r="BG95" s="295"/>
      <c r="BH95" s="295"/>
      <c r="BI95" s="295"/>
      <c r="BJ95" s="295"/>
      <c r="BK95" s="295"/>
      <c r="BL95" s="295"/>
      <c r="BM95" s="295"/>
      <c r="BN95" s="295"/>
      <c r="BO95" s="295"/>
      <c r="BP95" s="295"/>
      <c r="BQ95" s="295"/>
      <c r="BR95" s="295"/>
      <c r="BS95" s="295"/>
      <c r="BT95" s="295"/>
      <c r="BU95" s="295"/>
      <c r="BV95" s="295"/>
      <c r="BW95" s="295"/>
      <c r="BX95" s="295"/>
      <c r="BY95" s="295"/>
      <c r="BZ95" s="295"/>
      <c r="CA95" s="295"/>
      <c r="CB95" s="295"/>
      <c r="CC95" s="295"/>
      <c r="CD95" s="295"/>
      <c r="CE95" s="295"/>
      <c r="CF95" s="295"/>
      <c r="CG95" s="295"/>
      <c r="CH95" s="295"/>
      <c r="CI95" s="295"/>
      <c r="CJ95" s="295"/>
      <c r="CK95" s="295"/>
      <c r="CL95" s="295"/>
      <c r="CM95" s="295"/>
      <c r="CN95" s="295"/>
      <c r="CO95" s="295"/>
      <c r="CP95" s="295"/>
      <c r="CQ95" s="295"/>
      <c r="CR95" s="295"/>
      <c r="CS95" s="295"/>
      <c r="CT95" s="295"/>
      <c r="CU95" s="295"/>
      <c r="CV95" s="295"/>
      <c r="CW95" s="295"/>
      <c r="CX95" s="295"/>
      <c r="CY95" s="295"/>
      <c r="CZ95" s="295"/>
      <c r="DA95" s="295"/>
      <c r="DB95" s="295"/>
      <c r="DC95" s="295"/>
      <c r="DD95" s="295"/>
      <c r="DE95" s="295"/>
      <c r="DF95" s="295"/>
      <c r="DG95" s="295"/>
      <c r="DH95" s="295"/>
      <c r="DI95" s="295"/>
      <c r="DJ95" s="295"/>
      <c r="DK95" s="295"/>
      <c r="DL95" s="295"/>
      <c r="DM95" s="295"/>
      <c r="DN95" s="295"/>
      <c r="DO95" s="295"/>
      <c r="DP95" s="295"/>
      <c r="DQ95" s="295"/>
      <c r="DR95" s="295"/>
      <c r="DS95" s="295"/>
      <c r="DT95" s="295"/>
      <c r="DU95" s="295"/>
      <c r="DV95" s="295"/>
      <c r="DW95" s="295"/>
      <c r="DX95" s="295"/>
      <c r="DY95" s="295"/>
      <c r="DZ95" s="295"/>
      <c r="EA95" s="295"/>
      <c r="EB95" s="295"/>
      <c r="EC95" s="295"/>
      <c r="ED95" s="295"/>
      <c r="EE95" s="295"/>
      <c r="EF95" s="295"/>
      <c r="EG95" s="295"/>
      <c r="EH95" s="295"/>
      <c r="EI95" s="295"/>
      <c r="EJ95" s="295"/>
      <c r="EK95" s="295"/>
      <c r="EL95" s="295"/>
      <c r="EM95" s="295"/>
      <c r="EN95" s="295"/>
      <c r="EO95" s="295"/>
      <c r="EP95" s="295"/>
      <c r="EQ95" s="295"/>
      <c r="ER95" s="295"/>
      <c r="ES95" s="295"/>
      <c r="ET95" s="295"/>
      <c r="EU95" s="295"/>
      <c r="EV95" s="295"/>
      <c r="EW95" s="295"/>
      <c r="EX95" s="295"/>
      <c r="EY95" s="295"/>
      <c r="EZ95" s="295"/>
      <c r="FA95" s="295"/>
      <c r="FB95" s="295"/>
      <c r="FC95" s="295"/>
      <c r="FD95" s="295"/>
      <c r="FE95" s="295"/>
      <c r="FF95" s="295"/>
      <c r="FG95" s="295"/>
      <c r="FH95" s="295"/>
      <c r="FI95" s="295"/>
      <c r="FJ95" s="295"/>
      <c r="FK95" s="295"/>
      <c r="FL95" s="295"/>
      <c r="FM95" s="295"/>
      <c r="FN95" s="295"/>
      <c r="FO95" s="295"/>
      <c r="FP95" s="295"/>
      <c r="FQ95" s="295"/>
      <c r="FR95" s="295"/>
      <c r="FS95" s="295"/>
      <c r="FT95" s="295"/>
      <c r="FU95" s="295"/>
      <c r="FV95" s="295"/>
      <c r="FW95" s="295"/>
      <c r="FX95" s="295"/>
      <c r="FY95" s="295"/>
      <c r="FZ95" s="295"/>
      <c r="GA95" s="295"/>
      <c r="GB95" s="295"/>
      <c r="GC95" s="295"/>
      <c r="GD95" s="295"/>
      <c r="GE95" s="295"/>
      <c r="GF95" s="295"/>
      <c r="GG95" s="295"/>
      <c r="GH95" s="295"/>
      <c r="GI95" s="295"/>
      <c r="GJ95" s="295"/>
      <c r="GK95" s="295"/>
      <c r="GL95" s="295"/>
      <c r="GM95" s="295"/>
      <c r="GN95" s="295"/>
      <c r="GO95" s="295"/>
      <c r="GP95" s="295"/>
      <c r="GQ95" s="295"/>
      <c r="GR95" s="295"/>
      <c r="GS95" s="295"/>
      <c r="GT95" s="295"/>
      <c r="GU95" s="295"/>
      <c r="GV95" s="295"/>
      <c r="GW95" s="295"/>
      <c r="GX95" s="295"/>
      <c r="GY95" s="295"/>
      <c r="GZ95" s="295"/>
      <c r="HA95" s="295"/>
      <c r="HB95" s="295"/>
      <c r="HC95" s="295"/>
      <c r="HD95" s="295"/>
      <c r="HE95" s="295"/>
      <c r="HF95" s="295"/>
      <c r="HG95" s="295"/>
      <c r="HH95" s="295"/>
      <c r="HI95" s="295"/>
      <c r="HJ95" s="295"/>
      <c r="HK95" s="295"/>
      <c r="HL95" s="295"/>
      <c r="HM95" s="295"/>
      <c r="HN95" s="295"/>
      <c r="HO95" s="295"/>
      <c r="HP95" s="295"/>
      <c r="HQ95" s="295"/>
      <c r="HR95" s="295"/>
      <c r="HS95" s="295"/>
      <c r="HT95" s="295"/>
      <c r="HU95" s="295"/>
      <c r="HV95" s="295"/>
      <c r="HW95" s="295"/>
    </row>
    <row r="96" spans="1:231" ht="14.1" customHeight="1">
      <c r="A96" s="295"/>
      <c r="B96" s="314"/>
      <c r="C96" s="314"/>
      <c r="E96" s="332"/>
      <c r="F96" s="295"/>
      <c r="G96" s="295"/>
      <c r="H96" s="295"/>
      <c r="I96" s="295"/>
      <c r="K96" s="957"/>
      <c r="L96" s="953"/>
      <c r="M96" s="953"/>
      <c r="N96" s="953"/>
      <c r="O96" s="953"/>
      <c r="P96" s="953"/>
      <c r="Q96" s="953"/>
      <c r="R96" s="953"/>
      <c r="S96" s="953"/>
      <c r="T96" s="953"/>
      <c r="U96" s="294"/>
      <c r="V96" s="294"/>
      <c r="W96" s="294"/>
      <c r="X96" s="295"/>
      <c r="Y96" s="295"/>
      <c r="Z96" s="295"/>
      <c r="AA96" s="295"/>
      <c r="AB96" s="295"/>
      <c r="AC96" s="295"/>
      <c r="AD96" s="295"/>
      <c r="AE96" s="295"/>
      <c r="AF96" s="295"/>
      <c r="AG96" s="295"/>
      <c r="AH96" s="295"/>
      <c r="AI96" s="295"/>
      <c r="AJ96" s="295"/>
      <c r="AK96" s="295"/>
      <c r="AL96" s="295"/>
      <c r="AM96" s="295"/>
      <c r="AN96" s="295"/>
      <c r="AO96" s="295"/>
      <c r="AP96" s="295"/>
      <c r="AQ96" s="295"/>
      <c r="AR96" s="295"/>
      <c r="AS96" s="295"/>
      <c r="AT96" s="295"/>
      <c r="AU96" s="295"/>
      <c r="AV96" s="295"/>
      <c r="AW96" s="295"/>
      <c r="AX96" s="295"/>
      <c r="AY96" s="295"/>
      <c r="AZ96" s="295"/>
      <c r="BA96" s="295"/>
      <c r="BB96" s="295"/>
      <c r="BC96" s="295"/>
      <c r="BD96" s="295"/>
      <c r="BE96" s="295"/>
      <c r="BF96" s="295"/>
      <c r="BG96" s="295"/>
      <c r="BH96" s="295"/>
      <c r="BI96" s="295"/>
      <c r="BJ96" s="295"/>
      <c r="BK96" s="295"/>
      <c r="BL96" s="295"/>
      <c r="BM96" s="295"/>
      <c r="BN96" s="295"/>
      <c r="BO96" s="295"/>
      <c r="BP96" s="295"/>
      <c r="BQ96" s="295"/>
      <c r="BR96" s="295"/>
      <c r="BS96" s="295"/>
      <c r="BT96" s="295"/>
      <c r="BU96" s="295"/>
      <c r="BV96" s="295"/>
      <c r="BW96" s="295"/>
      <c r="BX96" s="295"/>
      <c r="BY96" s="295"/>
      <c r="BZ96" s="295"/>
      <c r="CA96" s="295"/>
      <c r="CB96" s="295"/>
      <c r="CC96" s="295"/>
      <c r="CD96" s="295"/>
      <c r="CE96" s="295"/>
      <c r="CF96" s="295"/>
      <c r="CG96" s="295"/>
      <c r="CH96" s="295"/>
      <c r="CI96" s="295"/>
      <c r="CJ96" s="295"/>
      <c r="CK96" s="295"/>
      <c r="CL96" s="295"/>
      <c r="CM96" s="295"/>
      <c r="CN96" s="295"/>
      <c r="CO96" s="295"/>
      <c r="CP96" s="295"/>
      <c r="CQ96" s="295"/>
      <c r="CR96" s="295"/>
      <c r="CS96" s="295"/>
      <c r="CT96" s="295"/>
      <c r="CU96" s="295"/>
      <c r="CV96" s="295"/>
      <c r="CW96" s="295"/>
      <c r="CX96" s="295"/>
      <c r="CY96" s="295"/>
      <c r="CZ96" s="295"/>
      <c r="DA96" s="295"/>
      <c r="DB96" s="295"/>
      <c r="DC96" s="295"/>
      <c r="DD96" s="295"/>
      <c r="DE96" s="295"/>
      <c r="DF96" s="295"/>
      <c r="DG96" s="295"/>
      <c r="DH96" s="295"/>
      <c r="DI96" s="295"/>
      <c r="DJ96" s="295"/>
      <c r="DK96" s="295"/>
      <c r="DL96" s="295"/>
      <c r="DM96" s="295"/>
      <c r="DN96" s="295"/>
      <c r="DO96" s="295"/>
      <c r="DP96" s="295"/>
      <c r="DQ96" s="295"/>
      <c r="DR96" s="295"/>
      <c r="DS96" s="295"/>
      <c r="DT96" s="295"/>
      <c r="DU96" s="295"/>
      <c r="DV96" s="295"/>
      <c r="DW96" s="295"/>
      <c r="DX96" s="295"/>
      <c r="DY96" s="295"/>
      <c r="DZ96" s="295"/>
      <c r="EA96" s="295"/>
      <c r="EB96" s="295"/>
      <c r="EC96" s="295"/>
      <c r="ED96" s="295"/>
      <c r="EE96" s="295"/>
      <c r="EF96" s="295"/>
      <c r="EG96" s="295"/>
      <c r="EH96" s="295"/>
      <c r="EI96" s="295"/>
      <c r="EJ96" s="295"/>
      <c r="EK96" s="295"/>
      <c r="EL96" s="295"/>
      <c r="EM96" s="295"/>
      <c r="EN96" s="295"/>
      <c r="EO96" s="295"/>
      <c r="EP96" s="295"/>
      <c r="EQ96" s="295"/>
      <c r="ER96" s="295"/>
      <c r="ES96" s="295"/>
      <c r="ET96" s="295"/>
      <c r="EU96" s="295"/>
      <c r="EV96" s="295"/>
      <c r="EW96" s="295"/>
      <c r="EX96" s="295"/>
      <c r="EY96" s="295"/>
      <c r="EZ96" s="295"/>
      <c r="FA96" s="295"/>
      <c r="FB96" s="295"/>
      <c r="FC96" s="295"/>
      <c r="FD96" s="295"/>
      <c r="FE96" s="295"/>
      <c r="FF96" s="295"/>
      <c r="FG96" s="295"/>
      <c r="FH96" s="295"/>
      <c r="FI96" s="295"/>
      <c r="FJ96" s="295"/>
      <c r="FK96" s="295"/>
      <c r="FL96" s="295"/>
      <c r="FM96" s="295"/>
      <c r="FN96" s="295"/>
      <c r="FO96" s="295"/>
      <c r="FP96" s="295"/>
      <c r="FQ96" s="295"/>
      <c r="FR96" s="295"/>
      <c r="FS96" s="295"/>
      <c r="FT96" s="295"/>
      <c r="FU96" s="295"/>
      <c r="FV96" s="295"/>
      <c r="FW96" s="295"/>
      <c r="FX96" s="295"/>
      <c r="FY96" s="295"/>
      <c r="FZ96" s="295"/>
      <c r="GA96" s="295"/>
      <c r="GB96" s="295"/>
      <c r="GC96" s="295"/>
      <c r="GD96" s="295"/>
      <c r="GE96" s="295"/>
      <c r="GF96" s="295"/>
      <c r="GG96" s="295"/>
      <c r="GH96" s="295"/>
      <c r="GI96" s="295"/>
      <c r="GJ96" s="295"/>
      <c r="GK96" s="295"/>
      <c r="GL96" s="295"/>
      <c r="GM96" s="295"/>
      <c r="GN96" s="295"/>
      <c r="GO96" s="295"/>
      <c r="GP96" s="295"/>
      <c r="GQ96" s="295"/>
      <c r="GR96" s="295"/>
      <c r="GS96" s="295"/>
      <c r="GT96" s="295"/>
      <c r="GU96" s="295"/>
      <c r="GV96" s="295"/>
      <c r="GW96" s="295"/>
      <c r="GX96" s="295"/>
      <c r="GY96" s="295"/>
      <c r="GZ96" s="295"/>
      <c r="HA96" s="295"/>
      <c r="HB96" s="295"/>
      <c r="HC96" s="295"/>
      <c r="HD96" s="295"/>
      <c r="HE96" s="295"/>
      <c r="HF96" s="295"/>
      <c r="HG96" s="295"/>
      <c r="HH96" s="295"/>
      <c r="HI96" s="295"/>
      <c r="HJ96" s="295"/>
      <c r="HK96" s="295"/>
      <c r="HL96" s="295"/>
      <c r="HM96" s="295"/>
      <c r="HN96" s="295"/>
      <c r="HO96" s="295"/>
      <c r="HP96" s="295"/>
      <c r="HQ96" s="295"/>
      <c r="HR96" s="295"/>
      <c r="HS96" s="295"/>
      <c r="HT96" s="295"/>
      <c r="HU96" s="295"/>
      <c r="HV96" s="295"/>
      <c r="HW96" s="295"/>
    </row>
    <row r="97" spans="1:231" ht="14.1" customHeight="1">
      <c r="A97" s="295"/>
      <c r="B97" s="314"/>
      <c r="C97" s="314"/>
      <c r="E97" s="332"/>
      <c r="F97" s="295"/>
      <c r="G97" s="295"/>
      <c r="H97" s="295"/>
      <c r="I97" s="295"/>
      <c r="K97" s="957"/>
      <c r="L97" s="953"/>
      <c r="M97" s="953"/>
      <c r="N97" s="953"/>
      <c r="O97" s="953"/>
      <c r="P97" s="953"/>
      <c r="Q97" s="953"/>
      <c r="R97" s="953"/>
      <c r="S97" s="953"/>
      <c r="T97" s="953"/>
      <c r="U97" s="294"/>
      <c r="V97" s="294"/>
      <c r="W97" s="294"/>
      <c r="X97" s="295"/>
      <c r="Y97" s="295"/>
      <c r="Z97" s="295"/>
      <c r="AA97" s="295"/>
      <c r="AB97" s="295"/>
      <c r="AC97" s="295"/>
      <c r="AD97" s="295"/>
      <c r="AE97" s="295"/>
      <c r="AF97" s="295"/>
      <c r="AG97" s="295"/>
      <c r="AH97" s="295"/>
      <c r="AI97" s="295"/>
      <c r="AJ97" s="295"/>
      <c r="AK97" s="295"/>
      <c r="AL97" s="295"/>
      <c r="AM97" s="295"/>
      <c r="AN97" s="295"/>
      <c r="AO97" s="295"/>
      <c r="AP97" s="295"/>
      <c r="AQ97" s="295"/>
      <c r="AR97" s="295"/>
      <c r="AS97" s="295"/>
      <c r="AT97" s="295"/>
      <c r="AU97" s="295"/>
      <c r="AV97" s="295"/>
      <c r="AW97" s="295"/>
      <c r="AX97" s="295"/>
      <c r="AY97" s="295"/>
      <c r="AZ97" s="295"/>
      <c r="BA97" s="295"/>
      <c r="BB97" s="295"/>
      <c r="BC97" s="295"/>
      <c r="BD97" s="295"/>
      <c r="BE97" s="295"/>
      <c r="BF97" s="295"/>
      <c r="BG97" s="295"/>
      <c r="BH97" s="295"/>
      <c r="BI97" s="295"/>
      <c r="BJ97" s="295"/>
      <c r="BK97" s="295"/>
      <c r="BL97" s="295"/>
      <c r="BM97" s="295"/>
      <c r="BN97" s="295"/>
      <c r="BO97" s="295"/>
      <c r="BP97" s="295"/>
      <c r="BQ97" s="295"/>
      <c r="BR97" s="295"/>
      <c r="BS97" s="295"/>
      <c r="BT97" s="295"/>
      <c r="BU97" s="295"/>
      <c r="BV97" s="295"/>
      <c r="BW97" s="295"/>
      <c r="BX97" s="295"/>
      <c r="BY97" s="295"/>
      <c r="BZ97" s="295"/>
      <c r="CA97" s="295"/>
      <c r="CB97" s="295"/>
      <c r="CC97" s="295"/>
      <c r="CD97" s="295"/>
      <c r="CE97" s="295"/>
      <c r="CF97" s="295"/>
      <c r="CG97" s="295"/>
      <c r="CH97" s="295"/>
      <c r="CI97" s="295"/>
      <c r="CJ97" s="295"/>
      <c r="CK97" s="295"/>
      <c r="CL97" s="295"/>
      <c r="CM97" s="295"/>
      <c r="CN97" s="295"/>
      <c r="CO97" s="295"/>
      <c r="CP97" s="295"/>
      <c r="CQ97" s="295"/>
      <c r="CR97" s="295"/>
      <c r="CS97" s="295"/>
      <c r="CT97" s="295"/>
      <c r="CU97" s="295"/>
      <c r="CV97" s="295"/>
      <c r="CW97" s="295"/>
      <c r="CX97" s="295"/>
      <c r="CY97" s="295"/>
      <c r="CZ97" s="295"/>
      <c r="DA97" s="295"/>
      <c r="DB97" s="295"/>
      <c r="DC97" s="295"/>
      <c r="DD97" s="295"/>
      <c r="DE97" s="295"/>
      <c r="DF97" s="295"/>
      <c r="DG97" s="295"/>
      <c r="DH97" s="295"/>
      <c r="DI97" s="295"/>
      <c r="DJ97" s="295"/>
      <c r="DK97" s="295"/>
      <c r="DL97" s="295"/>
      <c r="DM97" s="295"/>
      <c r="DN97" s="295"/>
      <c r="DO97" s="295"/>
      <c r="DP97" s="295"/>
      <c r="DQ97" s="295"/>
      <c r="DR97" s="295"/>
      <c r="DS97" s="295"/>
      <c r="DT97" s="295"/>
      <c r="DU97" s="295"/>
      <c r="DV97" s="295"/>
      <c r="DW97" s="295"/>
      <c r="DX97" s="295"/>
      <c r="DY97" s="295"/>
      <c r="DZ97" s="295"/>
      <c r="EA97" s="295"/>
      <c r="EB97" s="295"/>
      <c r="EC97" s="295"/>
      <c r="ED97" s="295"/>
      <c r="EE97" s="295"/>
      <c r="EF97" s="295"/>
      <c r="EG97" s="295"/>
      <c r="EH97" s="295"/>
      <c r="EI97" s="295"/>
      <c r="EJ97" s="295"/>
      <c r="EK97" s="295"/>
      <c r="EL97" s="295"/>
      <c r="EM97" s="295"/>
      <c r="EN97" s="295"/>
      <c r="EO97" s="295"/>
      <c r="EP97" s="295"/>
      <c r="EQ97" s="295"/>
      <c r="ER97" s="295"/>
      <c r="ES97" s="295"/>
      <c r="ET97" s="295"/>
      <c r="EU97" s="295"/>
      <c r="EV97" s="295"/>
      <c r="EW97" s="295"/>
      <c r="EX97" s="295"/>
      <c r="EY97" s="295"/>
      <c r="EZ97" s="295"/>
      <c r="FA97" s="295"/>
      <c r="FB97" s="295"/>
      <c r="FC97" s="295"/>
      <c r="FD97" s="295"/>
      <c r="FE97" s="295"/>
      <c r="FF97" s="295"/>
      <c r="FG97" s="295"/>
      <c r="FH97" s="295"/>
      <c r="FI97" s="295"/>
      <c r="FJ97" s="295"/>
      <c r="FK97" s="295"/>
      <c r="FL97" s="295"/>
      <c r="FM97" s="295"/>
      <c r="FN97" s="295"/>
      <c r="FO97" s="295"/>
      <c r="FP97" s="295"/>
      <c r="FQ97" s="295"/>
      <c r="FR97" s="295"/>
      <c r="FS97" s="295"/>
      <c r="FT97" s="295"/>
      <c r="FU97" s="295"/>
      <c r="FV97" s="295"/>
      <c r="FW97" s="295"/>
      <c r="FX97" s="295"/>
      <c r="FY97" s="295"/>
      <c r="FZ97" s="295"/>
      <c r="GA97" s="295"/>
      <c r="GB97" s="295"/>
      <c r="GC97" s="295"/>
      <c r="GD97" s="295"/>
      <c r="GE97" s="295"/>
      <c r="GF97" s="295"/>
      <c r="GG97" s="295"/>
      <c r="GH97" s="295"/>
      <c r="GI97" s="295"/>
      <c r="GJ97" s="295"/>
      <c r="GK97" s="295"/>
      <c r="GL97" s="295"/>
      <c r="GM97" s="295"/>
      <c r="GN97" s="295"/>
      <c r="GO97" s="295"/>
      <c r="GP97" s="295"/>
      <c r="GQ97" s="295"/>
      <c r="GR97" s="295"/>
      <c r="GS97" s="295"/>
      <c r="GT97" s="295"/>
      <c r="GU97" s="295"/>
      <c r="GV97" s="295"/>
      <c r="GW97" s="295"/>
      <c r="GX97" s="295"/>
      <c r="GY97" s="295"/>
      <c r="GZ97" s="295"/>
      <c r="HA97" s="295"/>
      <c r="HB97" s="295"/>
      <c r="HC97" s="295"/>
      <c r="HD97" s="295"/>
      <c r="HE97" s="295"/>
      <c r="HF97" s="295"/>
      <c r="HG97" s="295"/>
      <c r="HH97" s="295"/>
      <c r="HI97" s="295"/>
      <c r="HJ97" s="295"/>
      <c r="HK97" s="295"/>
      <c r="HL97" s="295"/>
      <c r="HM97" s="295"/>
      <c r="HN97" s="295"/>
      <c r="HO97" s="295"/>
      <c r="HP97" s="295"/>
      <c r="HQ97" s="295"/>
      <c r="HR97" s="295"/>
      <c r="HS97" s="295"/>
      <c r="HT97" s="295"/>
      <c r="HU97" s="295"/>
      <c r="HV97" s="295"/>
      <c r="HW97" s="295"/>
    </row>
    <row r="98" spans="1:231" ht="14.1" customHeight="1">
      <c r="A98" s="295"/>
      <c r="B98" s="314"/>
      <c r="C98" s="314"/>
      <c r="E98" s="332"/>
      <c r="F98" s="295"/>
      <c r="G98" s="295"/>
      <c r="H98" s="295"/>
      <c r="I98" s="295"/>
      <c r="K98" s="957"/>
      <c r="L98" s="953"/>
      <c r="M98" s="953"/>
      <c r="N98" s="953"/>
      <c r="O98" s="953"/>
      <c r="P98" s="953"/>
      <c r="Q98" s="953"/>
      <c r="R98" s="953"/>
      <c r="S98" s="953"/>
      <c r="T98" s="953"/>
      <c r="U98" s="294"/>
      <c r="V98" s="294"/>
      <c r="W98" s="294"/>
      <c r="X98" s="295"/>
      <c r="Y98" s="295"/>
      <c r="Z98" s="295"/>
      <c r="AA98" s="295"/>
      <c r="AB98" s="295"/>
      <c r="AC98" s="295"/>
      <c r="AD98" s="295"/>
      <c r="AE98" s="295"/>
      <c r="AF98" s="295"/>
      <c r="AG98" s="295"/>
      <c r="AH98" s="295"/>
      <c r="AI98" s="295"/>
      <c r="AJ98" s="295"/>
      <c r="AK98" s="295"/>
      <c r="AL98" s="295"/>
      <c r="AM98" s="295"/>
      <c r="AN98" s="295"/>
      <c r="AO98" s="295"/>
      <c r="AP98" s="295"/>
      <c r="AQ98" s="295"/>
      <c r="AR98" s="295"/>
      <c r="AS98" s="295"/>
      <c r="AT98" s="295"/>
      <c r="AU98" s="295"/>
      <c r="AV98" s="295"/>
      <c r="AW98" s="295"/>
      <c r="AX98" s="295"/>
      <c r="AY98" s="295"/>
      <c r="AZ98" s="295"/>
      <c r="BA98" s="295"/>
      <c r="BB98" s="295"/>
      <c r="BC98" s="295"/>
      <c r="BD98" s="295"/>
      <c r="BE98" s="295"/>
      <c r="BF98" s="295"/>
      <c r="BG98" s="295"/>
      <c r="BH98" s="295"/>
      <c r="BI98" s="295"/>
      <c r="BJ98" s="295"/>
      <c r="BK98" s="295"/>
      <c r="BL98" s="295"/>
      <c r="BM98" s="295"/>
      <c r="BN98" s="295"/>
      <c r="BO98" s="295"/>
      <c r="BP98" s="295"/>
      <c r="BQ98" s="295"/>
      <c r="BR98" s="295"/>
      <c r="BS98" s="295"/>
      <c r="BT98" s="295"/>
      <c r="BU98" s="295"/>
      <c r="BV98" s="295"/>
      <c r="BW98" s="295"/>
      <c r="BX98" s="295"/>
      <c r="BY98" s="295"/>
      <c r="BZ98" s="295"/>
      <c r="CA98" s="295"/>
      <c r="CB98" s="295"/>
      <c r="CC98" s="295"/>
      <c r="CD98" s="295"/>
      <c r="CE98" s="295"/>
      <c r="CF98" s="295"/>
      <c r="CG98" s="295"/>
      <c r="CH98" s="295"/>
      <c r="CI98" s="295"/>
      <c r="CJ98" s="295"/>
      <c r="CK98" s="295"/>
      <c r="CL98" s="295"/>
      <c r="CM98" s="295"/>
      <c r="CN98" s="295"/>
      <c r="CO98" s="295"/>
      <c r="CP98" s="295"/>
      <c r="CQ98" s="295"/>
      <c r="CR98" s="295"/>
      <c r="CS98" s="295"/>
      <c r="CT98" s="295"/>
      <c r="CU98" s="295"/>
      <c r="CV98" s="295"/>
      <c r="CW98" s="295"/>
      <c r="CX98" s="295"/>
      <c r="CY98" s="295"/>
      <c r="CZ98" s="295"/>
      <c r="DA98" s="295"/>
      <c r="DB98" s="295"/>
      <c r="DC98" s="295"/>
      <c r="DD98" s="295"/>
      <c r="DE98" s="295"/>
      <c r="DF98" s="295"/>
      <c r="DG98" s="295"/>
      <c r="DH98" s="295"/>
      <c r="DI98" s="295"/>
      <c r="DJ98" s="295"/>
      <c r="DK98" s="295"/>
      <c r="DL98" s="295"/>
      <c r="DM98" s="295"/>
      <c r="DN98" s="295"/>
      <c r="DO98" s="295"/>
      <c r="DP98" s="295"/>
      <c r="DQ98" s="295"/>
      <c r="DR98" s="295"/>
      <c r="DS98" s="295"/>
      <c r="DT98" s="295"/>
      <c r="DU98" s="295"/>
      <c r="DV98" s="295"/>
      <c r="DW98" s="295"/>
      <c r="DX98" s="295"/>
      <c r="DY98" s="295"/>
      <c r="DZ98" s="295"/>
      <c r="EA98" s="295"/>
      <c r="EB98" s="295"/>
      <c r="EC98" s="295"/>
      <c r="ED98" s="295"/>
      <c r="EE98" s="295"/>
      <c r="EF98" s="295"/>
      <c r="EG98" s="295"/>
      <c r="EH98" s="295"/>
      <c r="EI98" s="295"/>
      <c r="EJ98" s="295"/>
      <c r="EK98" s="295"/>
      <c r="EL98" s="295"/>
      <c r="EM98" s="295"/>
      <c r="EN98" s="295"/>
      <c r="EO98" s="295"/>
      <c r="EP98" s="295"/>
      <c r="EQ98" s="295"/>
      <c r="ER98" s="295"/>
      <c r="ES98" s="295"/>
      <c r="ET98" s="295"/>
      <c r="EU98" s="295"/>
      <c r="EV98" s="295"/>
      <c r="EW98" s="295"/>
      <c r="EX98" s="295"/>
      <c r="EY98" s="295"/>
      <c r="EZ98" s="295"/>
      <c r="FA98" s="295"/>
      <c r="FB98" s="295"/>
      <c r="FC98" s="295"/>
      <c r="FD98" s="295"/>
      <c r="FE98" s="295"/>
      <c r="FF98" s="295"/>
      <c r="FG98" s="295"/>
      <c r="FH98" s="295"/>
      <c r="FI98" s="295"/>
      <c r="FJ98" s="295"/>
      <c r="FK98" s="295"/>
      <c r="FL98" s="295"/>
      <c r="FM98" s="295"/>
      <c r="FN98" s="295"/>
      <c r="FO98" s="295"/>
      <c r="FP98" s="295"/>
      <c r="FQ98" s="295"/>
      <c r="FR98" s="295"/>
      <c r="FS98" s="295"/>
      <c r="FT98" s="295"/>
      <c r="FU98" s="295"/>
      <c r="FV98" s="295"/>
      <c r="FW98" s="295"/>
      <c r="FX98" s="295"/>
      <c r="FY98" s="295"/>
      <c r="FZ98" s="295"/>
      <c r="GA98" s="295"/>
      <c r="GB98" s="295"/>
      <c r="GC98" s="295"/>
      <c r="GD98" s="295"/>
      <c r="GE98" s="295"/>
      <c r="GF98" s="295"/>
      <c r="GG98" s="295"/>
      <c r="GH98" s="295"/>
      <c r="GI98" s="295"/>
      <c r="GJ98" s="295"/>
      <c r="GK98" s="295"/>
      <c r="GL98" s="295"/>
      <c r="GM98" s="295"/>
      <c r="GN98" s="295"/>
      <c r="GO98" s="295"/>
      <c r="GP98" s="295"/>
      <c r="GQ98" s="295"/>
      <c r="GR98" s="295"/>
      <c r="GS98" s="295"/>
      <c r="GT98" s="295"/>
      <c r="GU98" s="295"/>
      <c r="GV98" s="295"/>
      <c r="GW98" s="295"/>
      <c r="GX98" s="295"/>
      <c r="GY98" s="295"/>
      <c r="GZ98" s="295"/>
      <c r="HA98" s="295"/>
      <c r="HB98" s="295"/>
      <c r="HC98" s="295"/>
      <c r="HD98" s="295"/>
      <c r="HE98" s="295"/>
      <c r="HF98" s="295"/>
      <c r="HG98" s="295"/>
      <c r="HH98" s="295"/>
      <c r="HI98" s="295"/>
      <c r="HJ98" s="295"/>
      <c r="HK98" s="295"/>
      <c r="HL98" s="295"/>
      <c r="HM98" s="295"/>
      <c r="HN98" s="295"/>
      <c r="HO98" s="295"/>
      <c r="HP98" s="295"/>
      <c r="HQ98" s="295"/>
      <c r="HR98" s="295"/>
      <c r="HS98" s="295"/>
      <c r="HT98" s="295"/>
      <c r="HU98" s="295"/>
      <c r="HV98" s="295"/>
      <c r="HW98" s="295"/>
    </row>
    <row r="99" spans="1:231" ht="14.1" customHeight="1">
      <c r="A99" s="295"/>
      <c r="B99" s="314"/>
      <c r="C99" s="314"/>
      <c r="E99" s="332"/>
      <c r="F99" s="295"/>
      <c r="G99" s="295"/>
      <c r="H99" s="295"/>
      <c r="I99" s="295"/>
      <c r="K99" s="957"/>
      <c r="L99" s="953"/>
      <c r="M99" s="953"/>
      <c r="N99" s="953"/>
      <c r="O99" s="953"/>
      <c r="P99" s="953"/>
      <c r="Q99" s="953"/>
      <c r="R99" s="953"/>
      <c r="S99" s="953"/>
      <c r="T99" s="953"/>
      <c r="U99" s="294"/>
      <c r="V99" s="294"/>
      <c r="W99" s="294"/>
      <c r="X99" s="295"/>
      <c r="Y99" s="295"/>
      <c r="Z99" s="295"/>
      <c r="AA99" s="295"/>
      <c r="AB99" s="295"/>
      <c r="AC99" s="295"/>
      <c r="AD99" s="295"/>
      <c r="AE99" s="295"/>
      <c r="AF99" s="295"/>
      <c r="AG99" s="295"/>
      <c r="AH99" s="295"/>
      <c r="AI99" s="295"/>
      <c r="AJ99" s="295"/>
      <c r="AK99" s="295"/>
      <c r="AL99" s="295"/>
      <c r="AM99" s="295"/>
      <c r="AN99" s="295"/>
      <c r="AO99" s="295"/>
      <c r="AP99" s="295"/>
      <c r="AQ99" s="295"/>
      <c r="AR99" s="295"/>
      <c r="AS99" s="295"/>
      <c r="AT99" s="295"/>
      <c r="AU99" s="295"/>
      <c r="AV99" s="295"/>
      <c r="AW99" s="295"/>
      <c r="AX99" s="295"/>
      <c r="AY99" s="295"/>
      <c r="AZ99" s="295"/>
      <c r="BA99" s="295"/>
      <c r="BB99" s="295"/>
      <c r="BC99" s="295"/>
      <c r="BD99" s="295"/>
      <c r="BE99" s="295"/>
      <c r="BF99" s="295"/>
      <c r="BG99" s="295"/>
      <c r="BH99" s="295"/>
      <c r="BI99" s="295"/>
      <c r="BJ99" s="295"/>
      <c r="BK99" s="295"/>
      <c r="BL99" s="295"/>
      <c r="BM99" s="295"/>
      <c r="BN99" s="295"/>
      <c r="BO99" s="295"/>
      <c r="BP99" s="295"/>
      <c r="BQ99" s="295"/>
      <c r="BR99" s="295"/>
      <c r="BS99" s="295"/>
      <c r="BT99" s="295"/>
      <c r="BU99" s="295"/>
      <c r="BV99" s="295"/>
      <c r="BW99" s="295"/>
      <c r="BX99" s="295"/>
      <c r="BY99" s="295"/>
      <c r="BZ99" s="295"/>
      <c r="CA99" s="295"/>
      <c r="CB99" s="295"/>
      <c r="CC99" s="295"/>
      <c r="CD99" s="295"/>
      <c r="CE99" s="295"/>
      <c r="CF99" s="295"/>
      <c r="CG99" s="295"/>
      <c r="CH99" s="295"/>
      <c r="CI99" s="295"/>
      <c r="CJ99" s="295"/>
      <c r="CK99" s="295"/>
      <c r="CL99" s="295"/>
      <c r="CM99" s="295"/>
      <c r="CN99" s="295"/>
      <c r="CO99" s="295"/>
      <c r="CP99" s="295"/>
      <c r="CQ99" s="295"/>
      <c r="CR99" s="295"/>
      <c r="CS99" s="295"/>
      <c r="CT99" s="295"/>
      <c r="CU99" s="295"/>
      <c r="CV99" s="295"/>
      <c r="CW99" s="295"/>
      <c r="CX99" s="295"/>
      <c r="CY99" s="295"/>
      <c r="CZ99" s="295"/>
      <c r="DA99" s="295"/>
      <c r="DB99" s="295"/>
      <c r="DC99" s="295"/>
      <c r="DD99" s="295"/>
      <c r="DE99" s="295"/>
      <c r="DF99" s="295"/>
      <c r="DG99" s="295"/>
      <c r="DH99" s="295"/>
      <c r="DI99" s="295"/>
      <c r="DJ99" s="295"/>
      <c r="DK99" s="295"/>
      <c r="DL99" s="295"/>
      <c r="DM99" s="295"/>
      <c r="DN99" s="295"/>
      <c r="DO99" s="295"/>
      <c r="DP99" s="295"/>
      <c r="DQ99" s="295"/>
      <c r="DR99" s="295"/>
      <c r="DS99" s="295"/>
      <c r="DT99" s="295"/>
      <c r="DU99" s="295"/>
      <c r="DV99" s="295"/>
      <c r="DW99" s="295"/>
      <c r="DX99" s="295"/>
      <c r="DY99" s="295"/>
      <c r="DZ99" s="295"/>
      <c r="EA99" s="295"/>
      <c r="EB99" s="295"/>
      <c r="EC99" s="295"/>
      <c r="ED99" s="295"/>
      <c r="EE99" s="295"/>
      <c r="EF99" s="295"/>
      <c r="EG99" s="295"/>
      <c r="EH99" s="295"/>
      <c r="EI99" s="295"/>
      <c r="EJ99" s="295"/>
      <c r="EK99" s="295"/>
      <c r="EL99" s="295"/>
      <c r="EM99" s="295"/>
      <c r="EN99" s="295"/>
      <c r="EO99" s="295"/>
      <c r="EP99" s="295"/>
      <c r="EQ99" s="295"/>
      <c r="ER99" s="295"/>
      <c r="ES99" s="295"/>
      <c r="ET99" s="295"/>
      <c r="EU99" s="295"/>
      <c r="EV99" s="295"/>
      <c r="EW99" s="295"/>
      <c r="EX99" s="295"/>
      <c r="EY99" s="295"/>
      <c r="EZ99" s="295"/>
      <c r="FA99" s="295"/>
      <c r="FB99" s="295"/>
      <c r="FC99" s="295"/>
      <c r="FD99" s="295"/>
      <c r="FE99" s="295"/>
      <c r="FF99" s="295"/>
      <c r="FG99" s="295"/>
      <c r="FH99" s="295"/>
      <c r="FI99" s="295"/>
      <c r="FJ99" s="295"/>
      <c r="FK99" s="295"/>
      <c r="FL99" s="295"/>
      <c r="FM99" s="295"/>
      <c r="FN99" s="295"/>
      <c r="FO99" s="295"/>
      <c r="FP99" s="295"/>
      <c r="FQ99" s="295"/>
      <c r="FR99" s="295"/>
      <c r="FS99" s="295"/>
      <c r="FT99" s="295"/>
      <c r="FU99" s="295"/>
      <c r="FV99" s="295"/>
      <c r="FW99" s="295"/>
      <c r="FX99" s="295"/>
      <c r="FY99" s="295"/>
      <c r="FZ99" s="295"/>
      <c r="GA99" s="295"/>
      <c r="GB99" s="295"/>
      <c r="GC99" s="295"/>
      <c r="GD99" s="295"/>
      <c r="GE99" s="295"/>
      <c r="GF99" s="295"/>
      <c r="GG99" s="295"/>
      <c r="GH99" s="295"/>
      <c r="GI99" s="295"/>
      <c r="GJ99" s="295"/>
      <c r="GK99" s="295"/>
      <c r="GL99" s="295"/>
      <c r="GM99" s="295"/>
      <c r="GN99" s="295"/>
      <c r="GO99" s="295"/>
      <c r="GP99" s="295"/>
      <c r="GQ99" s="295"/>
      <c r="GR99" s="295"/>
      <c r="GS99" s="295"/>
      <c r="GT99" s="295"/>
      <c r="GU99" s="295"/>
      <c r="GV99" s="295"/>
      <c r="GW99" s="295"/>
      <c r="GX99" s="295"/>
      <c r="GY99" s="295"/>
      <c r="GZ99" s="295"/>
      <c r="HA99" s="295"/>
      <c r="HB99" s="295"/>
      <c r="HC99" s="295"/>
      <c r="HD99" s="295"/>
      <c r="HE99" s="295"/>
      <c r="HF99" s="295"/>
      <c r="HG99" s="295"/>
      <c r="HH99" s="295"/>
      <c r="HI99" s="295"/>
      <c r="HJ99" s="295"/>
      <c r="HK99" s="295"/>
      <c r="HL99" s="295"/>
      <c r="HM99" s="295"/>
      <c r="HN99" s="295"/>
      <c r="HO99" s="295"/>
      <c r="HP99" s="295"/>
      <c r="HQ99" s="295"/>
      <c r="HR99" s="295"/>
      <c r="HS99" s="295"/>
      <c r="HT99" s="295"/>
      <c r="HU99" s="295"/>
      <c r="HV99" s="295"/>
      <c r="HW99" s="295"/>
    </row>
    <row r="100" spans="1:231" ht="14.1" customHeight="1">
      <c r="A100" s="295"/>
      <c r="B100" s="314"/>
      <c r="C100" s="314"/>
      <c r="E100" s="332"/>
      <c r="F100" s="295"/>
      <c r="G100" s="295"/>
      <c r="H100" s="295"/>
      <c r="I100" s="295"/>
      <c r="K100" s="957"/>
      <c r="L100" s="953"/>
      <c r="M100" s="953"/>
      <c r="N100" s="953"/>
      <c r="O100" s="953"/>
      <c r="P100" s="953"/>
      <c r="Q100" s="953"/>
      <c r="R100" s="953"/>
      <c r="S100" s="953"/>
      <c r="T100" s="953"/>
      <c r="U100" s="294"/>
      <c r="V100" s="294"/>
      <c r="W100" s="294"/>
      <c r="X100" s="295"/>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5"/>
      <c r="AY100" s="295"/>
      <c r="AZ100" s="295"/>
      <c r="BA100" s="295"/>
      <c r="BB100" s="295"/>
      <c r="BC100" s="295"/>
      <c r="BD100" s="295"/>
      <c r="BE100" s="295"/>
      <c r="BF100" s="295"/>
      <c r="BG100" s="295"/>
      <c r="BH100" s="295"/>
      <c r="BI100" s="295"/>
      <c r="BJ100" s="295"/>
      <c r="BK100" s="295"/>
      <c r="BL100" s="295"/>
      <c r="BM100" s="295"/>
      <c r="BN100" s="295"/>
      <c r="BO100" s="295"/>
      <c r="BP100" s="295"/>
      <c r="BQ100" s="295"/>
      <c r="BR100" s="295"/>
      <c r="BS100" s="295"/>
      <c r="BT100" s="295"/>
      <c r="BU100" s="295"/>
      <c r="BV100" s="295"/>
      <c r="BW100" s="295"/>
      <c r="BX100" s="295"/>
      <c r="BY100" s="295"/>
      <c r="BZ100" s="295"/>
      <c r="CA100" s="295"/>
      <c r="CB100" s="295"/>
      <c r="CC100" s="295"/>
      <c r="CD100" s="295"/>
      <c r="CE100" s="295"/>
      <c r="CF100" s="295"/>
      <c r="CG100" s="295"/>
      <c r="CH100" s="295"/>
      <c r="CI100" s="295"/>
      <c r="CJ100" s="295"/>
      <c r="CK100" s="295"/>
      <c r="CL100" s="295"/>
      <c r="CM100" s="295"/>
      <c r="CN100" s="295"/>
      <c r="CO100" s="295"/>
      <c r="CP100" s="295"/>
      <c r="CQ100" s="295"/>
      <c r="CR100" s="295"/>
      <c r="CS100" s="295"/>
      <c r="CT100" s="295"/>
      <c r="CU100" s="295"/>
      <c r="CV100" s="295"/>
      <c r="CW100" s="295"/>
      <c r="CX100" s="295"/>
      <c r="CY100" s="295"/>
      <c r="CZ100" s="295"/>
      <c r="DA100" s="295"/>
      <c r="DB100" s="295"/>
      <c r="DC100" s="295"/>
      <c r="DD100" s="295"/>
      <c r="DE100" s="295"/>
      <c r="DF100" s="295"/>
      <c r="DG100" s="295"/>
      <c r="DH100" s="295"/>
      <c r="DI100" s="295"/>
      <c r="DJ100" s="295"/>
      <c r="DK100" s="295"/>
      <c r="DL100" s="295"/>
      <c r="DM100" s="295"/>
      <c r="DN100" s="295"/>
      <c r="DO100" s="295"/>
      <c r="DP100" s="295"/>
      <c r="DQ100" s="295"/>
      <c r="DR100" s="295"/>
      <c r="DS100" s="295"/>
      <c r="DT100" s="295"/>
      <c r="DU100" s="295"/>
      <c r="DV100" s="295"/>
      <c r="DW100" s="295"/>
      <c r="DX100" s="295"/>
      <c r="DY100" s="295"/>
      <c r="DZ100" s="295"/>
      <c r="EA100" s="295"/>
      <c r="EB100" s="295"/>
      <c r="EC100" s="295"/>
      <c r="ED100" s="295"/>
      <c r="EE100" s="295"/>
      <c r="EF100" s="295"/>
      <c r="EG100" s="295"/>
      <c r="EH100" s="295"/>
      <c r="EI100" s="295"/>
      <c r="EJ100" s="295"/>
      <c r="EK100" s="295"/>
      <c r="EL100" s="295"/>
      <c r="EM100" s="295"/>
      <c r="EN100" s="295"/>
      <c r="EO100" s="295"/>
      <c r="EP100" s="295"/>
      <c r="EQ100" s="295"/>
      <c r="ER100" s="295"/>
      <c r="ES100" s="295"/>
      <c r="ET100" s="295"/>
      <c r="EU100" s="295"/>
      <c r="EV100" s="295"/>
      <c r="EW100" s="295"/>
      <c r="EX100" s="295"/>
      <c r="EY100" s="295"/>
      <c r="EZ100" s="295"/>
      <c r="FA100" s="295"/>
      <c r="FB100" s="295"/>
      <c r="FC100" s="295"/>
      <c r="FD100" s="295"/>
      <c r="FE100" s="295"/>
      <c r="FF100" s="295"/>
      <c r="FG100" s="295"/>
      <c r="FH100" s="295"/>
      <c r="FI100" s="295"/>
      <c r="FJ100" s="295"/>
      <c r="FK100" s="295"/>
      <c r="FL100" s="295"/>
      <c r="FM100" s="295"/>
      <c r="FN100" s="295"/>
      <c r="FO100" s="295"/>
      <c r="FP100" s="295"/>
      <c r="FQ100" s="295"/>
      <c r="FR100" s="295"/>
      <c r="FS100" s="295"/>
      <c r="FT100" s="295"/>
      <c r="FU100" s="295"/>
      <c r="FV100" s="295"/>
      <c r="FW100" s="295"/>
      <c r="FX100" s="295"/>
      <c r="FY100" s="295"/>
      <c r="FZ100" s="295"/>
      <c r="GA100" s="295"/>
      <c r="GB100" s="295"/>
      <c r="GC100" s="295"/>
      <c r="GD100" s="295"/>
      <c r="GE100" s="295"/>
      <c r="GF100" s="295"/>
      <c r="GG100" s="295"/>
      <c r="GH100" s="295"/>
      <c r="GI100" s="295"/>
      <c r="GJ100" s="295"/>
      <c r="GK100" s="295"/>
      <c r="GL100" s="295"/>
      <c r="GM100" s="295"/>
      <c r="GN100" s="295"/>
      <c r="GO100" s="295"/>
      <c r="GP100" s="295"/>
      <c r="GQ100" s="295"/>
      <c r="GR100" s="295"/>
      <c r="GS100" s="295"/>
      <c r="GT100" s="295"/>
      <c r="GU100" s="295"/>
      <c r="GV100" s="295"/>
      <c r="GW100" s="295"/>
      <c r="GX100" s="295"/>
      <c r="GY100" s="295"/>
      <c r="GZ100" s="295"/>
      <c r="HA100" s="295"/>
      <c r="HB100" s="295"/>
      <c r="HC100" s="295"/>
      <c r="HD100" s="295"/>
      <c r="HE100" s="295"/>
      <c r="HF100" s="295"/>
      <c r="HG100" s="295"/>
      <c r="HH100" s="295"/>
      <c r="HI100" s="295"/>
      <c r="HJ100" s="295"/>
      <c r="HK100" s="295"/>
      <c r="HL100" s="295"/>
      <c r="HM100" s="295"/>
      <c r="HN100" s="295"/>
      <c r="HO100" s="295"/>
      <c r="HP100" s="295"/>
      <c r="HQ100" s="295"/>
      <c r="HR100" s="295"/>
      <c r="HS100" s="295"/>
      <c r="HT100" s="295"/>
      <c r="HU100" s="295"/>
      <c r="HV100" s="295"/>
      <c r="HW100" s="295"/>
    </row>
    <row r="101" spans="1:231" ht="14.1" customHeight="1">
      <c r="A101" s="295"/>
      <c r="B101" s="314"/>
      <c r="C101" s="314"/>
      <c r="E101" s="332"/>
      <c r="F101" s="295"/>
      <c r="G101" s="295"/>
      <c r="H101" s="295"/>
      <c r="I101" s="295"/>
      <c r="K101" s="957"/>
      <c r="L101" s="953"/>
      <c r="M101" s="953"/>
      <c r="N101" s="953"/>
      <c r="O101" s="953"/>
      <c r="P101" s="953"/>
      <c r="Q101" s="953"/>
      <c r="R101" s="953"/>
      <c r="S101" s="953"/>
      <c r="T101" s="953"/>
      <c r="U101" s="294"/>
      <c r="V101" s="294"/>
      <c r="W101" s="294"/>
      <c r="X101" s="295"/>
      <c r="Y101" s="295"/>
      <c r="Z101" s="295"/>
      <c r="AA101" s="295"/>
      <c r="AB101" s="295"/>
      <c r="AC101" s="295"/>
      <c r="AD101" s="295"/>
      <c r="AE101" s="295"/>
      <c r="AF101" s="295"/>
      <c r="AG101" s="295"/>
      <c r="AH101" s="295"/>
      <c r="AI101" s="295"/>
      <c r="AJ101" s="295"/>
      <c r="AK101" s="295"/>
      <c r="AL101" s="295"/>
      <c r="AM101" s="295"/>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N101" s="295"/>
      <c r="BO101" s="295"/>
      <c r="BP101" s="295"/>
      <c r="BQ101" s="295"/>
      <c r="BR101" s="295"/>
      <c r="BS101" s="295"/>
      <c r="BT101" s="295"/>
      <c r="BU101" s="295"/>
      <c r="BV101" s="295"/>
      <c r="BW101" s="295"/>
      <c r="BX101" s="295"/>
      <c r="BY101" s="295"/>
      <c r="BZ101" s="295"/>
      <c r="CA101" s="295"/>
      <c r="CB101" s="295"/>
      <c r="CC101" s="295"/>
      <c r="CD101" s="295"/>
      <c r="CE101" s="295"/>
      <c r="CF101" s="295"/>
      <c r="CG101" s="295"/>
      <c r="CH101" s="295"/>
      <c r="CI101" s="295"/>
      <c r="CJ101" s="295"/>
      <c r="CK101" s="295"/>
      <c r="CL101" s="295"/>
      <c r="CM101" s="295"/>
      <c r="CN101" s="295"/>
      <c r="CO101" s="295"/>
      <c r="CP101" s="295"/>
      <c r="CQ101" s="295"/>
      <c r="CR101" s="295"/>
      <c r="CS101" s="295"/>
      <c r="CT101" s="295"/>
      <c r="CU101" s="295"/>
      <c r="CV101" s="295"/>
      <c r="CW101" s="295"/>
      <c r="CX101" s="295"/>
      <c r="CY101" s="295"/>
      <c r="CZ101" s="295"/>
      <c r="DA101" s="295"/>
      <c r="DB101" s="295"/>
      <c r="DC101" s="295"/>
      <c r="DD101" s="295"/>
      <c r="DE101" s="295"/>
      <c r="DF101" s="295"/>
      <c r="DG101" s="295"/>
      <c r="DH101" s="295"/>
      <c r="DI101" s="295"/>
      <c r="DJ101" s="295"/>
      <c r="DK101" s="295"/>
      <c r="DL101" s="295"/>
      <c r="DM101" s="295"/>
      <c r="DN101" s="295"/>
      <c r="DO101" s="295"/>
      <c r="DP101" s="295"/>
      <c r="DQ101" s="295"/>
      <c r="DR101" s="295"/>
      <c r="DS101" s="295"/>
      <c r="DT101" s="295"/>
      <c r="DU101" s="295"/>
      <c r="DV101" s="295"/>
      <c r="DW101" s="295"/>
      <c r="DX101" s="295"/>
      <c r="DY101" s="295"/>
      <c r="DZ101" s="295"/>
      <c r="EA101" s="295"/>
      <c r="EB101" s="295"/>
      <c r="EC101" s="295"/>
      <c r="ED101" s="295"/>
      <c r="EE101" s="295"/>
      <c r="EF101" s="295"/>
      <c r="EG101" s="295"/>
      <c r="EH101" s="295"/>
      <c r="EI101" s="295"/>
      <c r="EJ101" s="295"/>
      <c r="EK101" s="295"/>
      <c r="EL101" s="295"/>
      <c r="EM101" s="295"/>
      <c r="EN101" s="295"/>
      <c r="EO101" s="295"/>
      <c r="EP101" s="295"/>
      <c r="EQ101" s="295"/>
      <c r="ER101" s="295"/>
      <c r="ES101" s="295"/>
      <c r="ET101" s="295"/>
      <c r="EU101" s="295"/>
      <c r="EV101" s="295"/>
      <c r="EW101" s="295"/>
      <c r="EX101" s="295"/>
      <c r="EY101" s="295"/>
      <c r="EZ101" s="295"/>
      <c r="FA101" s="295"/>
      <c r="FB101" s="295"/>
      <c r="FC101" s="295"/>
      <c r="FD101" s="295"/>
      <c r="FE101" s="295"/>
      <c r="FF101" s="295"/>
      <c r="FG101" s="295"/>
      <c r="FH101" s="295"/>
      <c r="FI101" s="295"/>
      <c r="FJ101" s="295"/>
      <c r="FK101" s="295"/>
      <c r="FL101" s="295"/>
      <c r="FM101" s="295"/>
      <c r="FN101" s="295"/>
      <c r="FO101" s="295"/>
      <c r="FP101" s="295"/>
      <c r="FQ101" s="295"/>
      <c r="FR101" s="295"/>
      <c r="FS101" s="295"/>
      <c r="FT101" s="295"/>
      <c r="FU101" s="295"/>
      <c r="FV101" s="295"/>
      <c r="FW101" s="295"/>
      <c r="FX101" s="295"/>
      <c r="FY101" s="295"/>
      <c r="FZ101" s="295"/>
      <c r="GA101" s="295"/>
      <c r="GB101" s="295"/>
      <c r="GC101" s="295"/>
      <c r="GD101" s="295"/>
      <c r="GE101" s="295"/>
      <c r="GF101" s="295"/>
      <c r="GG101" s="295"/>
      <c r="GH101" s="295"/>
      <c r="GI101" s="295"/>
      <c r="GJ101" s="295"/>
      <c r="GK101" s="295"/>
      <c r="GL101" s="295"/>
      <c r="GM101" s="295"/>
      <c r="GN101" s="295"/>
      <c r="GO101" s="295"/>
      <c r="GP101" s="295"/>
      <c r="GQ101" s="295"/>
      <c r="GR101" s="295"/>
      <c r="GS101" s="295"/>
      <c r="GT101" s="295"/>
      <c r="GU101" s="295"/>
      <c r="GV101" s="295"/>
      <c r="GW101" s="295"/>
      <c r="GX101" s="295"/>
      <c r="GY101" s="295"/>
      <c r="GZ101" s="295"/>
      <c r="HA101" s="295"/>
      <c r="HB101" s="295"/>
      <c r="HC101" s="295"/>
      <c r="HD101" s="295"/>
      <c r="HE101" s="295"/>
      <c r="HF101" s="295"/>
      <c r="HG101" s="295"/>
      <c r="HH101" s="295"/>
      <c r="HI101" s="295"/>
      <c r="HJ101" s="295"/>
      <c r="HK101" s="295"/>
      <c r="HL101" s="295"/>
      <c r="HM101" s="295"/>
      <c r="HN101" s="295"/>
      <c r="HO101" s="295"/>
      <c r="HP101" s="295"/>
      <c r="HQ101" s="295"/>
      <c r="HR101" s="295"/>
      <c r="HS101" s="295"/>
      <c r="HT101" s="295"/>
      <c r="HU101" s="295"/>
      <c r="HV101" s="295"/>
      <c r="HW101" s="295"/>
    </row>
    <row r="102" spans="1:231" ht="14.1" customHeight="1">
      <c r="A102" s="295"/>
      <c r="B102" s="314"/>
      <c r="C102" s="314"/>
      <c r="E102" s="332"/>
      <c r="F102" s="295"/>
      <c r="G102" s="295"/>
      <c r="H102" s="295"/>
      <c r="I102" s="295"/>
      <c r="K102" s="957"/>
      <c r="L102" s="953"/>
      <c r="M102" s="953"/>
      <c r="N102" s="953"/>
      <c r="O102" s="953"/>
      <c r="P102" s="953"/>
      <c r="Q102" s="953"/>
      <c r="R102" s="953"/>
      <c r="S102" s="953"/>
      <c r="T102" s="953"/>
      <c r="U102" s="294"/>
      <c r="V102" s="294"/>
      <c r="W102" s="294"/>
      <c r="X102" s="295"/>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295"/>
      <c r="BZ102" s="295"/>
      <c r="CA102" s="295"/>
      <c r="CB102" s="295"/>
      <c r="CC102" s="295"/>
      <c r="CD102" s="295"/>
      <c r="CE102" s="295"/>
      <c r="CF102" s="295"/>
      <c r="CG102" s="295"/>
      <c r="CH102" s="295"/>
      <c r="CI102" s="295"/>
      <c r="CJ102" s="295"/>
      <c r="CK102" s="295"/>
      <c r="CL102" s="295"/>
      <c r="CM102" s="295"/>
      <c r="CN102" s="295"/>
      <c r="CO102" s="295"/>
      <c r="CP102" s="295"/>
      <c r="CQ102" s="295"/>
      <c r="CR102" s="295"/>
      <c r="CS102" s="295"/>
      <c r="CT102" s="295"/>
      <c r="CU102" s="295"/>
      <c r="CV102" s="295"/>
      <c r="CW102" s="295"/>
      <c r="CX102" s="295"/>
      <c r="CY102" s="295"/>
      <c r="CZ102" s="295"/>
      <c r="DA102" s="295"/>
      <c r="DB102" s="295"/>
      <c r="DC102" s="295"/>
      <c r="DD102" s="295"/>
      <c r="DE102" s="295"/>
      <c r="DF102" s="295"/>
      <c r="DG102" s="295"/>
      <c r="DH102" s="295"/>
      <c r="DI102" s="295"/>
      <c r="DJ102" s="295"/>
      <c r="DK102" s="295"/>
      <c r="DL102" s="295"/>
      <c r="DM102" s="295"/>
      <c r="DN102" s="295"/>
      <c r="DO102" s="295"/>
      <c r="DP102" s="295"/>
      <c r="DQ102" s="295"/>
      <c r="DR102" s="295"/>
      <c r="DS102" s="295"/>
      <c r="DT102" s="295"/>
      <c r="DU102" s="295"/>
      <c r="DV102" s="295"/>
      <c r="DW102" s="295"/>
      <c r="DX102" s="295"/>
      <c r="DY102" s="295"/>
      <c r="DZ102" s="295"/>
      <c r="EA102" s="295"/>
      <c r="EB102" s="295"/>
      <c r="EC102" s="295"/>
      <c r="ED102" s="295"/>
      <c r="EE102" s="295"/>
      <c r="EF102" s="295"/>
      <c r="EG102" s="295"/>
      <c r="EH102" s="295"/>
      <c r="EI102" s="295"/>
      <c r="EJ102" s="295"/>
      <c r="EK102" s="295"/>
      <c r="EL102" s="295"/>
      <c r="EM102" s="295"/>
      <c r="EN102" s="295"/>
      <c r="EO102" s="295"/>
      <c r="EP102" s="295"/>
      <c r="EQ102" s="295"/>
      <c r="ER102" s="295"/>
      <c r="ES102" s="295"/>
      <c r="ET102" s="295"/>
      <c r="EU102" s="295"/>
      <c r="EV102" s="295"/>
      <c r="EW102" s="295"/>
      <c r="EX102" s="295"/>
      <c r="EY102" s="295"/>
      <c r="EZ102" s="295"/>
      <c r="FA102" s="295"/>
      <c r="FB102" s="295"/>
      <c r="FC102" s="295"/>
      <c r="FD102" s="295"/>
      <c r="FE102" s="295"/>
      <c r="FF102" s="295"/>
      <c r="FG102" s="295"/>
      <c r="FH102" s="295"/>
      <c r="FI102" s="295"/>
      <c r="FJ102" s="295"/>
      <c r="FK102" s="295"/>
      <c r="FL102" s="295"/>
      <c r="FM102" s="295"/>
      <c r="FN102" s="295"/>
      <c r="FO102" s="295"/>
      <c r="FP102" s="295"/>
      <c r="FQ102" s="295"/>
      <c r="FR102" s="295"/>
      <c r="FS102" s="295"/>
      <c r="FT102" s="295"/>
      <c r="FU102" s="295"/>
      <c r="FV102" s="295"/>
      <c r="FW102" s="295"/>
      <c r="FX102" s="295"/>
      <c r="FY102" s="295"/>
      <c r="FZ102" s="295"/>
      <c r="GA102" s="295"/>
      <c r="GB102" s="295"/>
      <c r="GC102" s="295"/>
      <c r="GD102" s="295"/>
      <c r="GE102" s="295"/>
      <c r="GF102" s="295"/>
      <c r="GG102" s="295"/>
      <c r="GH102" s="295"/>
      <c r="GI102" s="295"/>
      <c r="GJ102" s="295"/>
      <c r="GK102" s="295"/>
      <c r="GL102" s="295"/>
      <c r="GM102" s="295"/>
      <c r="GN102" s="295"/>
      <c r="GO102" s="295"/>
      <c r="GP102" s="295"/>
      <c r="GQ102" s="295"/>
      <c r="GR102" s="295"/>
      <c r="GS102" s="295"/>
      <c r="GT102" s="295"/>
      <c r="GU102" s="295"/>
      <c r="GV102" s="295"/>
      <c r="GW102" s="295"/>
      <c r="GX102" s="295"/>
      <c r="GY102" s="295"/>
      <c r="GZ102" s="295"/>
      <c r="HA102" s="295"/>
      <c r="HB102" s="295"/>
      <c r="HC102" s="295"/>
      <c r="HD102" s="295"/>
      <c r="HE102" s="295"/>
      <c r="HF102" s="295"/>
      <c r="HG102" s="295"/>
      <c r="HH102" s="295"/>
      <c r="HI102" s="295"/>
      <c r="HJ102" s="295"/>
      <c r="HK102" s="295"/>
      <c r="HL102" s="295"/>
      <c r="HM102" s="295"/>
      <c r="HN102" s="295"/>
      <c r="HO102" s="295"/>
      <c r="HP102" s="295"/>
      <c r="HQ102" s="295"/>
      <c r="HR102" s="295"/>
      <c r="HS102" s="295"/>
      <c r="HT102" s="295"/>
      <c r="HU102" s="295"/>
      <c r="HV102" s="295"/>
      <c r="HW102" s="295"/>
    </row>
    <row r="103" spans="1:231" ht="14.1" customHeight="1">
      <c r="A103" s="295"/>
      <c r="B103" s="314"/>
      <c r="C103" s="314"/>
      <c r="E103" s="332"/>
      <c r="F103" s="295"/>
      <c r="G103" s="295"/>
      <c r="H103" s="295"/>
      <c r="I103" s="295"/>
      <c r="K103" s="957"/>
      <c r="L103" s="953"/>
      <c r="M103" s="953"/>
      <c r="N103" s="953"/>
      <c r="O103" s="953"/>
      <c r="P103" s="953"/>
      <c r="Q103" s="953"/>
      <c r="R103" s="953"/>
      <c r="S103" s="953"/>
      <c r="T103" s="953"/>
      <c r="U103" s="294"/>
      <c r="V103" s="294"/>
      <c r="W103" s="294"/>
      <c r="X103" s="295"/>
      <c r="Y103" s="295"/>
      <c r="Z103" s="295"/>
      <c r="AA103" s="295"/>
      <c r="AB103" s="295"/>
      <c r="AC103" s="295"/>
      <c r="AD103" s="295"/>
      <c r="AE103" s="295"/>
      <c r="AF103" s="295"/>
      <c r="AG103" s="295"/>
      <c r="AH103" s="295"/>
      <c r="AI103" s="295"/>
      <c r="AJ103" s="295"/>
      <c r="AK103" s="295"/>
      <c r="AL103" s="295"/>
      <c r="AM103" s="295"/>
      <c r="AN103" s="295"/>
      <c r="AO103" s="295"/>
      <c r="AP103" s="295"/>
      <c r="AQ103" s="295"/>
      <c r="AR103" s="295"/>
      <c r="AS103" s="295"/>
      <c r="AT103" s="295"/>
      <c r="AU103" s="295"/>
      <c r="AV103" s="295"/>
      <c r="AW103" s="295"/>
      <c r="AX103" s="295"/>
      <c r="AY103" s="295"/>
      <c r="AZ103" s="295"/>
      <c r="BA103" s="295"/>
      <c r="BB103" s="295"/>
      <c r="BC103" s="295"/>
      <c r="BD103" s="295"/>
      <c r="BE103" s="295"/>
      <c r="BF103" s="295"/>
      <c r="BG103" s="295"/>
      <c r="BH103" s="295"/>
      <c r="BI103" s="295"/>
      <c r="BJ103" s="295"/>
      <c r="BK103" s="295"/>
      <c r="BL103" s="295"/>
      <c r="BM103" s="295"/>
      <c r="BN103" s="295"/>
      <c r="BO103" s="295"/>
      <c r="BP103" s="295"/>
      <c r="BQ103" s="295"/>
      <c r="BR103" s="295"/>
      <c r="BS103" s="295"/>
      <c r="BT103" s="295"/>
      <c r="BU103" s="295"/>
      <c r="BV103" s="295"/>
      <c r="BW103" s="295"/>
      <c r="BX103" s="295"/>
      <c r="BY103" s="295"/>
      <c r="BZ103" s="295"/>
      <c r="CA103" s="295"/>
      <c r="CB103" s="295"/>
      <c r="CC103" s="295"/>
      <c r="CD103" s="295"/>
      <c r="CE103" s="295"/>
      <c r="CF103" s="295"/>
      <c r="CG103" s="295"/>
      <c r="CH103" s="295"/>
      <c r="CI103" s="295"/>
      <c r="CJ103" s="295"/>
      <c r="CK103" s="295"/>
      <c r="CL103" s="295"/>
      <c r="CM103" s="295"/>
      <c r="CN103" s="295"/>
      <c r="CO103" s="295"/>
      <c r="CP103" s="295"/>
      <c r="CQ103" s="295"/>
      <c r="CR103" s="295"/>
      <c r="CS103" s="295"/>
      <c r="CT103" s="295"/>
      <c r="CU103" s="295"/>
      <c r="CV103" s="295"/>
      <c r="CW103" s="295"/>
      <c r="CX103" s="295"/>
      <c r="CY103" s="295"/>
      <c r="CZ103" s="295"/>
      <c r="DA103" s="295"/>
      <c r="DB103" s="295"/>
      <c r="DC103" s="295"/>
      <c r="DD103" s="295"/>
      <c r="DE103" s="295"/>
      <c r="DF103" s="295"/>
      <c r="DG103" s="295"/>
      <c r="DH103" s="295"/>
      <c r="DI103" s="295"/>
      <c r="DJ103" s="295"/>
      <c r="DK103" s="295"/>
      <c r="DL103" s="295"/>
      <c r="DM103" s="295"/>
      <c r="DN103" s="295"/>
      <c r="DO103" s="295"/>
      <c r="DP103" s="295"/>
      <c r="DQ103" s="295"/>
      <c r="DR103" s="295"/>
      <c r="DS103" s="295"/>
      <c r="DT103" s="295"/>
      <c r="DU103" s="295"/>
      <c r="DV103" s="295"/>
      <c r="DW103" s="295"/>
      <c r="DX103" s="295"/>
      <c r="DY103" s="295"/>
      <c r="DZ103" s="295"/>
      <c r="EA103" s="295"/>
      <c r="EB103" s="295"/>
      <c r="EC103" s="295"/>
      <c r="ED103" s="295"/>
      <c r="EE103" s="295"/>
      <c r="EF103" s="295"/>
      <c r="EG103" s="295"/>
      <c r="EH103" s="295"/>
      <c r="EI103" s="295"/>
      <c r="EJ103" s="295"/>
      <c r="EK103" s="295"/>
      <c r="EL103" s="295"/>
      <c r="EM103" s="295"/>
      <c r="EN103" s="295"/>
      <c r="EO103" s="295"/>
      <c r="EP103" s="295"/>
      <c r="EQ103" s="295"/>
      <c r="ER103" s="295"/>
      <c r="ES103" s="295"/>
      <c r="ET103" s="295"/>
      <c r="EU103" s="295"/>
      <c r="EV103" s="295"/>
      <c r="EW103" s="295"/>
      <c r="EX103" s="295"/>
      <c r="EY103" s="295"/>
      <c r="EZ103" s="295"/>
      <c r="FA103" s="295"/>
      <c r="FB103" s="295"/>
      <c r="FC103" s="295"/>
      <c r="FD103" s="295"/>
      <c r="FE103" s="295"/>
      <c r="FF103" s="295"/>
      <c r="FG103" s="295"/>
      <c r="FH103" s="295"/>
      <c r="FI103" s="295"/>
      <c r="FJ103" s="295"/>
      <c r="FK103" s="295"/>
      <c r="FL103" s="295"/>
      <c r="FM103" s="295"/>
      <c r="FN103" s="295"/>
      <c r="FO103" s="295"/>
      <c r="FP103" s="295"/>
      <c r="FQ103" s="295"/>
      <c r="FR103" s="295"/>
      <c r="FS103" s="295"/>
      <c r="FT103" s="295"/>
      <c r="FU103" s="295"/>
      <c r="FV103" s="295"/>
      <c r="FW103" s="295"/>
      <c r="FX103" s="295"/>
      <c r="FY103" s="295"/>
      <c r="FZ103" s="295"/>
      <c r="GA103" s="295"/>
      <c r="GB103" s="295"/>
      <c r="GC103" s="295"/>
      <c r="GD103" s="295"/>
      <c r="GE103" s="295"/>
      <c r="GF103" s="295"/>
      <c r="GG103" s="295"/>
      <c r="GH103" s="295"/>
      <c r="GI103" s="295"/>
      <c r="GJ103" s="295"/>
      <c r="GK103" s="295"/>
      <c r="GL103" s="295"/>
      <c r="GM103" s="295"/>
      <c r="GN103" s="295"/>
      <c r="GO103" s="295"/>
      <c r="GP103" s="295"/>
      <c r="GQ103" s="295"/>
      <c r="GR103" s="295"/>
      <c r="GS103" s="295"/>
      <c r="GT103" s="295"/>
      <c r="GU103" s="295"/>
      <c r="GV103" s="295"/>
      <c r="GW103" s="295"/>
      <c r="GX103" s="295"/>
      <c r="GY103" s="295"/>
      <c r="GZ103" s="295"/>
      <c r="HA103" s="295"/>
      <c r="HB103" s="295"/>
      <c r="HC103" s="295"/>
      <c r="HD103" s="295"/>
      <c r="HE103" s="295"/>
      <c r="HF103" s="295"/>
      <c r="HG103" s="295"/>
      <c r="HH103" s="295"/>
      <c r="HI103" s="295"/>
      <c r="HJ103" s="295"/>
      <c r="HK103" s="295"/>
      <c r="HL103" s="295"/>
      <c r="HM103" s="295"/>
      <c r="HN103" s="295"/>
      <c r="HO103" s="295"/>
      <c r="HP103" s="295"/>
      <c r="HQ103" s="295"/>
      <c r="HR103" s="295"/>
      <c r="HS103" s="295"/>
      <c r="HT103" s="295"/>
      <c r="HU103" s="295"/>
      <c r="HV103" s="295"/>
      <c r="HW103" s="295"/>
    </row>
    <row r="104" spans="1:231" ht="14.1" customHeight="1">
      <c r="A104" s="295"/>
      <c r="B104" s="314"/>
      <c r="C104" s="314"/>
      <c r="E104" s="332"/>
      <c r="F104" s="295"/>
      <c r="G104" s="295"/>
      <c r="H104" s="295"/>
      <c r="I104" s="295"/>
      <c r="K104" s="957"/>
      <c r="L104" s="953"/>
      <c r="M104" s="953"/>
      <c r="N104" s="953"/>
      <c r="O104" s="953"/>
      <c r="P104" s="953"/>
      <c r="Q104" s="953"/>
      <c r="R104" s="953"/>
      <c r="S104" s="953"/>
      <c r="T104" s="953"/>
      <c r="U104" s="294"/>
      <c r="V104" s="294"/>
      <c r="W104" s="294"/>
      <c r="X104" s="295"/>
      <c r="Y104" s="295"/>
      <c r="Z104" s="295"/>
      <c r="AA104" s="295"/>
      <c r="AB104" s="295"/>
      <c r="AC104" s="295"/>
      <c r="AD104" s="295"/>
      <c r="AE104" s="295"/>
      <c r="AF104" s="295"/>
      <c r="AG104" s="295"/>
      <c r="AH104" s="295"/>
      <c r="AI104" s="295"/>
      <c r="AJ104" s="295"/>
      <c r="AK104" s="295"/>
      <c r="AL104" s="295"/>
      <c r="AM104" s="295"/>
      <c r="AN104" s="295"/>
      <c r="AO104" s="295"/>
      <c r="AP104" s="295"/>
      <c r="AQ104" s="295"/>
      <c r="AR104" s="295"/>
      <c r="AS104" s="295"/>
      <c r="AT104" s="295"/>
      <c r="AU104" s="295"/>
      <c r="AV104" s="295"/>
      <c r="AW104" s="295"/>
      <c r="AX104" s="295"/>
      <c r="AY104" s="295"/>
      <c r="AZ104" s="295"/>
      <c r="BA104" s="295"/>
      <c r="BB104" s="295"/>
      <c r="BC104" s="295"/>
      <c r="BD104" s="295"/>
      <c r="BE104" s="295"/>
      <c r="BF104" s="295"/>
      <c r="BG104" s="295"/>
      <c r="BH104" s="295"/>
      <c r="BI104" s="295"/>
      <c r="BJ104" s="295"/>
      <c r="BK104" s="295"/>
      <c r="BL104" s="295"/>
      <c r="BM104" s="295"/>
      <c r="BN104" s="295"/>
      <c r="BO104" s="295"/>
      <c r="BP104" s="295"/>
      <c r="BQ104" s="295"/>
      <c r="BR104" s="295"/>
      <c r="BS104" s="295"/>
      <c r="BT104" s="295"/>
      <c r="BU104" s="295"/>
      <c r="BV104" s="295"/>
      <c r="BW104" s="295"/>
      <c r="BX104" s="295"/>
      <c r="BY104" s="295"/>
      <c r="BZ104" s="295"/>
      <c r="CA104" s="295"/>
      <c r="CB104" s="295"/>
      <c r="CC104" s="295"/>
      <c r="CD104" s="295"/>
      <c r="CE104" s="295"/>
      <c r="CF104" s="295"/>
      <c r="CG104" s="295"/>
      <c r="CH104" s="295"/>
      <c r="CI104" s="295"/>
      <c r="CJ104" s="295"/>
      <c r="CK104" s="295"/>
      <c r="CL104" s="295"/>
      <c r="CM104" s="295"/>
      <c r="CN104" s="295"/>
      <c r="CO104" s="295"/>
      <c r="CP104" s="295"/>
      <c r="CQ104" s="295"/>
      <c r="CR104" s="295"/>
      <c r="CS104" s="295"/>
      <c r="CT104" s="295"/>
      <c r="CU104" s="295"/>
      <c r="CV104" s="295"/>
      <c r="CW104" s="295"/>
      <c r="CX104" s="295"/>
      <c r="CY104" s="295"/>
      <c r="CZ104" s="295"/>
      <c r="DA104" s="295"/>
      <c r="DB104" s="295"/>
      <c r="DC104" s="295"/>
      <c r="DD104" s="295"/>
      <c r="DE104" s="295"/>
      <c r="DF104" s="295"/>
      <c r="DG104" s="295"/>
      <c r="DH104" s="295"/>
      <c r="DI104" s="295"/>
      <c r="DJ104" s="295"/>
      <c r="DK104" s="295"/>
      <c r="DL104" s="295"/>
      <c r="DM104" s="295"/>
      <c r="DN104" s="295"/>
      <c r="DO104" s="295"/>
      <c r="DP104" s="295"/>
      <c r="DQ104" s="295"/>
      <c r="DR104" s="295"/>
      <c r="DS104" s="295"/>
      <c r="DT104" s="295"/>
      <c r="DU104" s="295"/>
      <c r="DV104" s="295"/>
      <c r="DW104" s="295"/>
      <c r="DX104" s="295"/>
      <c r="DY104" s="295"/>
      <c r="DZ104" s="295"/>
      <c r="EA104" s="295"/>
      <c r="EB104" s="295"/>
      <c r="EC104" s="295"/>
      <c r="ED104" s="295"/>
      <c r="EE104" s="295"/>
      <c r="EF104" s="295"/>
      <c r="EG104" s="295"/>
      <c r="EH104" s="295"/>
      <c r="EI104" s="295"/>
      <c r="EJ104" s="295"/>
      <c r="EK104" s="295"/>
      <c r="EL104" s="295"/>
      <c r="EM104" s="295"/>
      <c r="EN104" s="295"/>
      <c r="EO104" s="295"/>
      <c r="EP104" s="295"/>
      <c r="EQ104" s="295"/>
      <c r="ER104" s="295"/>
      <c r="ES104" s="295"/>
      <c r="ET104" s="295"/>
      <c r="EU104" s="295"/>
      <c r="EV104" s="295"/>
      <c r="EW104" s="295"/>
      <c r="EX104" s="295"/>
      <c r="EY104" s="295"/>
      <c r="EZ104" s="295"/>
      <c r="FA104" s="295"/>
      <c r="FB104" s="295"/>
      <c r="FC104" s="295"/>
      <c r="FD104" s="295"/>
      <c r="FE104" s="295"/>
      <c r="FF104" s="295"/>
      <c r="FG104" s="295"/>
      <c r="FH104" s="295"/>
      <c r="FI104" s="295"/>
      <c r="FJ104" s="295"/>
      <c r="FK104" s="295"/>
      <c r="FL104" s="295"/>
      <c r="FM104" s="295"/>
      <c r="FN104" s="295"/>
      <c r="FO104" s="295"/>
      <c r="FP104" s="295"/>
      <c r="FQ104" s="295"/>
      <c r="FR104" s="295"/>
      <c r="FS104" s="295"/>
      <c r="FT104" s="295"/>
      <c r="FU104" s="295"/>
      <c r="FV104" s="295"/>
      <c r="FW104" s="295"/>
      <c r="FX104" s="295"/>
      <c r="FY104" s="295"/>
      <c r="FZ104" s="295"/>
      <c r="GA104" s="295"/>
      <c r="GB104" s="295"/>
      <c r="GC104" s="295"/>
      <c r="GD104" s="295"/>
      <c r="GE104" s="295"/>
      <c r="GF104" s="295"/>
      <c r="GG104" s="295"/>
      <c r="GH104" s="295"/>
      <c r="GI104" s="295"/>
      <c r="GJ104" s="295"/>
      <c r="GK104" s="295"/>
      <c r="GL104" s="295"/>
      <c r="GM104" s="295"/>
      <c r="GN104" s="295"/>
      <c r="GO104" s="295"/>
      <c r="GP104" s="295"/>
      <c r="GQ104" s="295"/>
      <c r="GR104" s="295"/>
      <c r="GS104" s="295"/>
      <c r="GT104" s="295"/>
      <c r="GU104" s="295"/>
      <c r="GV104" s="295"/>
      <c r="GW104" s="295"/>
      <c r="GX104" s="295"/>
      <c r="GY104" s="295"/>
      <c r="GZ104" s="295"/>
      <c r="HA104" s="295"/>
      <c r="HB104" s="295"/>
      <c r="HC104" s="295"/>
      <c r="HD104" s="295"/>
      <c r="HE104" s="295"/>
      <c r="HF104" s="295"/>
      <c r="HG104" s="295"/>
      <c r="HH104" s="295"/>
      <c r="HI104" s="295"/>
      <c r="HJ104" s="295"/>
      <c r="HK104" s="295"/>
      <c r="HL104" s="295"/>
      <c r="HM104" s="295"/>
      <c r="HN104" s="295"/>
      <c r="HO104" s="295"/>
      <c r="HP104" s="295"/>
      <c r="HQ104" s="295"/>
      <c r="HR104" s="295"/>
      <c r="HS104" s="295"/>
      <c r="HT104" s="295"/>
      <c r="HU104" s="295"/>
      <c r="HV104" s="295"/>
      <c r="HW104" s="295"/>
    </row>
    <row r="105" spans="1:231" ht="14.1" customHeight="1">
      <c r="A105" s="295"/>
      <c r="B105" s="314"/>
      <c r="C105" s="314"/>
      <c r="E105" s="332"/>
      <c r="F105" s="295"/>
      <c r="G105" s="295"/>
      <c r="H105" s="295"/>
      <c r="I105" s="295"/>
      <c r="K105" s="957"/>
      <c r="L105" s="953"/>
      <c r="M105" s="953"/>
      <c r="N105" s="953"/>
      <c r="O105" s="953"/>
      <c r="P105" s="953"/>
      <c r="Q105" s="953"/>
      <c r="R105" s="953"/>
      <c r="S105" s="953"/>
      <c r="T105" s="953"/>
      <c r="U105" s="294"/>
      <c r="V105" s="294"/>
      <c r="W105" s="294"/>
      <c r="X105" s="295"/>
      <c r="Y105" s="295"/>
      <c r="Z105" s="295"/>
      <c r="AA105" s="295"/>
      <c r="AB105" s="295"/>
      <c r="AC105" s="295"/>
      <c r="AD105" s="295"/>
      <c r="AE105" s="295"/>
      <c r="AF105" s="295"/>
      <c r="AG105" s="295"/>
      <c r="AH105" s="295"/>
      <c r="AI105" s="295"/>
      <c r="AJ105" s="295"/>
      <c r="AK105" s="295"/>
      <c r="AL105" s="295"/>
      <c r="AM105" s="295"/>
      <c r="AN105" s="295"/>
      <c r="AO105" s="295"/>
      <c r="AP105" s="295"/>
      <c r="AQ105" s="295"/>
      <c r="AR105" s="295"/>
      <c r="AS105" s="295"/>
      <c r="AT105" s="295"/>
      <c r="AU105" s="295"/>
      <c r="AV105" s="295"/>
      <c r="AW105" s="295"/>
      <c r="AX105" s="295"/>
      <c r="AY105" s="295"/>
      <c r="AZ105" s="295"/>
      <c r="BA105" s="295"/>
      <c r="BB105" s="295"/>
      <c r="BC105" s="295"/>
      <c r="BD105" s="295"/>
      <c r="BE105" s="295"/>
      <c r="BF105" s="295"/>
      <c r="BG105" s="295"/>
      <c r="BH105" s="295"/>
      <c r="BI105" s="295"/>
      <c r="BJ105" s="295"/>
      <c r="BK105" s="295"/>
      <c r="BL105" s="295"/>
      <c r="BM105" s="295"/>
      <c r="BN105" s="295"/>
      <c r="BO105" s="295"/>
      <c r="BP105" s="295"/>
      <c r="BQ105" s="295"/>
      <c r="BR105" s="295"/>
      <c r="BS105" s="295"/>
      <c r="BT105" s="295"/>
      <c r="BU105" s="295"/>
      <c r="BV105" s="295"/>
      <c r="BW105" s="295"/>
      <c r="BX105" s="295"/>
      <c r="BY105" s="295"/>
      <c r="BZ105" s="295"/>
      <c r="CA105" s="295"/>
      <c r="CB105" s="295"/>
      <c r="CC105" s="295"/>
      <c r="CD105" s="295"/>
      <c r="CE105" s="295"/>
      <c r="CF105" s="295"/>
      <c r="CG105" s="295"/>
      <c r="CH105" s="295"/>
      <c r="CI105" s="295"/>
      <c r="CJ105" s="295"/>
      <c r="CK105" s="295"/>
      <c r="CL105" s="295"/>
      <c r="CM105" s="295"/>
      <c r="CN105" s="295"/>
      <c r="CO105" s="295"/>
      <c r="CP105" s="295"/>
      <c r="CQ105" s="295"/>
      <c r="CR105" s="295"/>
      <c r="CS105" s="295"/>
      <c r="CT105" s="295"/>
      <c r="CU105" s="295"/>
      <c r="CV105" s="295"/>
      <c r="CW105" s="295"/>
      <c r="CX105" s="295"/>
      <c r="CY105" s="295"/>
      <c r="CZ105" s="295"/>
      <c r="DA105" s="295"/>
      <c r="DB105" s="295"/>
      <c r="DC105" s="295"/>
      <c r="DD105" s="295"/>
      <c r="DE105" s="295"/>
      <c r="DF105" s="295"/>
      <c r="DG105" s="295"/>
      <c r="DH105" s="295"/>
      <c r="DI105" s="295"/>
      <c r="DJ105" s="295"/>
      <c r="DK105" s="295"/>
      <c r="DL105" s="295"/>
      <c r="DM105" s="295"/>
      <c r="DN105" s="295"/>
      <c r="DO105" s="295"/>
      <c r="DP105" s="295"/>
      <c r="DQ105" s="295"/>
      <c r="DR105" s="295"/>
      <c r="DS105" s="295"/>
      <c r="DT105" s="295"/>
      <c r="DU105" s="295"/>
      <c r="DV105" s="295"/>
      <c r="DW105" s="295"/>
      <c r="DX105" s="295"/>
      <c r="DY105" s="295"/>
      <c r="DZ105" s="295"/>
      <c r="EA105" s="295"/>
      <c r="EB105" s="295"/>
      <c r="EC105" s="295"/>
      <c r="ED105" s="295"/>
      <c r="EE105" s="295"/>
      <c r="EF105" s="295"/>
      <c r="EG105" s="295"/>
      <c r="EH105" s="295"/>
      <c r="EI105" s="295"/>
      <c r="EJ105" s="295"/>
      <c r="EK105" s="295"/>
      <c r="EL105" s="295"/>
      <c r="EM105" s="295"/>
      <c r="EN105" s="295"/>
      <c r="EO105" s="295"/>
      <c r="EP105" s="295"/>
      <c r="EQ105" s="295"/>
      <c r="ER105" s="295"/>
      <c r="ES105" s="295"/>
      <c r="ET105" s="295"/>
      <c r="EU105" s="295"/>
      <c r="EV105" s="295"/>
      <c r="EW105" s="295"/>
      <c r="EX105" s="295"/>
      <c r="EY105" s="295"/>
      <c r="EZ105" s="295"/>
      <c r="FA105" s="295"/>
      <c r="FB105" s="295"/>
      <c r="FC105" s="295"/>
      <c r="FD105" s="295"/>
      <c r="FE105" s="295"/>
      <c r="FF105" s="295"/>
      <c r="FG105" s="295"/>
      <c r="FH105" s="295"/>
      <c r="FI105" s="295"/>
      <c r="FJ105" s="295"/>
      <c r="FK105" s="295"/>
      <c r="FL105" s="295"/>
      <c r="FM105" s="295"/>
      <c r="FN105" s="295"/>
      <c r="FO105" s="295"/>
      <c r="FP105" s="295"/>
      <c r="FQ105" s="295"/>
      <c r="FR105" s="295"/>
      <c r="FS105" s="295"/>
      <c r="FT105" s="295"/>
      <c r="FU105" s="295"/>
      <c r="FV105" s="295"/>
      <c r="FW105" s="295"/>
      <c r="FX105" s="295"/>
      <c r="FY105" s="295"/>
      <c r="FZ105" s="295"/>
      <c r="GA105" s="295"/>
      <c r="GB105" s="295"/>
      <c r="GC105" s="295"/>
      <c r="GD105" s="295"/>
      <c r="GE105" s="295"/>
      <c r="GF105" s="295"/>
      <c r="GG105" s="295"/>
      <c r="GH105" s="295"/>
      <c r="GI105" s="295"/>
      <c r="GJ105" s="295"/>
      <c r="GK105" s="295"/>
      <c r="GL105" s="295"/>
      <c r="GM105" s="295"/>
      <c r="GN105" s="295"/>
      <c r="GO105" s="295"/>
      <c r="GP105" s="295"/>
      <c r="GQ105" s="295"/>
      <c r="GR105" s="295"/>
      <c r="GS105" s="295"/>
      <c r="GT105" s="295"/>
      <c r="GU105" s="295"/>
      <c r="GV105" s="295"/>
      <c r="GW105" s="295"/>
      <c r="GX105" s="295"/>
      <c r="GY105" s="295"/>
      <c r="GZ105" s="295"/>
      <c r="HA105" s="295"/>
      <c r="HB105" s="295"/>
      <c r="HC105" s="295"/>
      <c r="HD105" s="295"/>
      <c r="HE105" s="295"/>
      <c r="HF105" s="295"/>
      <c r="HG105" s="295"/>
      <c r="HH105" s="295"/>
      <c r="HI105" s="295"/>
      <c r="HJ105" s="295"/>
      <c r="HK105" s="295"/>
      <c r="HL105" s="295"/>
      <c r="HM105" s="295"/>
      <c r="HN105" s="295"/>
      <c r="HO105" s="295"/>
      <c r="HP105" s="295"/>
      <c r="HQ105" s="295"/>
      <c r="HR105" s="295"/>
      <c r="HS105" s="295"/>
      <c r="HT105" s="295"/>
      <c r="HU105" s="295"/>
      <c r="HV105" s="295"/>
      <c r="HW105" s="295"/>
    </row>
    <row r="106" spans="1:231" ht="14.1" customHeight="1">
      <c r="A106" s="295"/>
      <c r="B106" s="314"/>
      <c r="C106" s="314"/>
      <c r="E106" s="332"/>
      <c r="F106" s="295"/>
      <c r="G106" s="295"/>
      <c r="H106" s="295"/>
      <c r="I106" s="295"/>
      <c r="K106" s="957"/>
      <c r="L106" s="953"/>
      <c r="M106" s="953"/>
      <c r="N106" s="953"/>
      <c r="O106" s="953"/>
      <c r="P106" s="953"/>
      <c r="Q106" s="953"/>
      <c r="R106" s="953"/>
      <c r="S106" s="953"/>
      <c r="T106" s="953"/>
      <c r="U106" s="294"/>
      <c r="V106" s="294"/>
      <c r="W106" s="294"/>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5"/>
      <c r="AW106" s="295"/>
      <c r="AX106" s="295"/>
      <c r="AY106" s="295"/>
      <c r="AZ106" s="295"/>
      <c r="BA106" s="295"/>
      <c r="BB106" s="295"/>
      <c r="BC106" s="295"/>
      <c r="BD106" s="295"/>
      <c r="BE106" s="295"/>
      <c r="BF106" s="295"/>
      <c r="BG106" s="295"/>
      <c r="BH106" s="295"/>
      <c r="BI106" s="295"/>
      <c r="BJ106" s="295"/>
      <c r="BK106" s="295"/>
      <c r="BL106" s="295"/>
      <c r="BM106" s="295"/>
      <c r="BN106" s="295"/>
      <c r="BO106" s="295"/>
      <c r="BP106" s="295"/>
      <c r="BQ106" s="295"/>
      <c r="BR106" s="295"/>
      <c r="BS106" s="295"/>
      <c r="BT106" s="295"/>
      <c r="BU106" s="295"/>
      <c r="BV106" s="295"/>
      <c r="BW106" s="295"/>
      <c r="BX106" s="295"/>
      <c r="BY106" s="295"/>
      <c r="BZ106" s="295"/>
      <c r="CA106" s="295"/>
      <c r="CB106" s="295"/>
      <c r="CC106" s="295"/>
      <c r="CD106" s="295"/>
      <c r="CE106" s="295"/>
      <c r="CF106" s="295"/>
      <c r="CG106" s="295"/>
      <c r="CH106" s="295"/>
      <c r="CI106" s="295"/>
      <c r="CJ106" s="295"/>
      <c r="CK106" s="295"/>
      <c r="CL106" s="295"/>
      <c r="CM106" s="295"/>
      <c r="CN106" s="295"/>
      <c r="CO106" s="295"/>
      <c r="CP106" s="295"/>
      <c r="CQ106" s="295"/>
      <c r="CR106" s="295"/>
      <c r="CS106" s="295"/>
      <c r="CT106" s="295"/>
      <c r="CU106" s="295"/>
      <c r="CV106" s="295"/>
      <c r="CW106" s="295"/>
      <c r="CX106" s="295"/>
      <c r="CY106" s="295"/>
      <c r="CZ106" s="295"/>
      <c r="DA106" s="295"/>
      <c r="DB106" s="295"/>
      <c r="DC106" s="295"/>
      <c r="DD106" s="295"/>
      <c r="DE106" s="295"/>
      <c r="DF106" s="295"/>
      <c r="DG106" s="295"/>
      <c r="DH106" s="295"/>
      <c r="DI106" s="295"/>
      <c r="DJ106" s="295"/>
      <c r="DK106" s="295"/>
      <c r="DL106" s="295"/>
      <c r="DM106" s="295"/>
      <c r="DN106" s="295"/>
      <c r="DO106" s="295"/>
      <c r="DP106" s="295"/>
      <c r="DQ106" s="295"/>
      <c r="DR106" s="295"/>
      <c r="DS106" s="295"/>
      <c r="DT106" s="295"/>
      <c r="DU106" s="295"/>
      <c r="DV106" s="295"/>
      <c r="DW106" s="295"/>
      <c r="DX106" s="295"/>
      <c r="DY106" s="295"/>
      <c r="DZ106" s="295"/>
      <c r="EA106" s="295"/>
      <c r="EB106" s="295"/>
      <c r="EC106" s="295"/>
      <c r="ED106" s="295"/>
      <c r="EE106" s="295"/>
      <c r="EF106" s="295"/>
      <c r="EG106" s="295"/>
      <c r="EH106" s="295"/>
      <c r="EI106" s="295"/>
      <c r="EJ106" s="295"/>
      <c r="EK106" s="295"/>
      <c r="EL106" s="295"/>
      <c r="EM106" s="295"/>
      <c r="EN106" s="295"/>
      <c r="EO106" s="295"/>
      <c r="EP106" s="295"/>
      <c r="EQ106" s="295"/>
      <c r="ER106" s="295"/>
      <c r="ES106" s="295"/>
      <c r="ET106" s="295"/>
      <c r="EU106" s="295"/>
      <c r="EV106" s="295"/>
      <c r="EW106" s="295"/>
      <c r="EX106" s="295"/>
      <c r="EY106" s="295"/>
      <c r="EZ106" s="295"/>
      <c r="FA106" s="295"/>
      <c r="FB106" s="295"/>
      <c r="FC106" s="295"/>
      <c r="FD106" s="295"/>
      <c r="FE106" s="295"/>
      <c r="FF106" s="295"/>
      <c r="FG106" s="295"/>
      <c r="FH106" s="295"/>
      <c r="FI106" s="295"/>
      <c r="FJ106" s="295"/>
      <c r="FK106" s="295"/>
      <c r="FL106" s="295"/>
      <c r="FM106" s="295"/>
      <c r="FN106" s="295"/>
      <c r="FO106" s="295"/>
      <c r="FP106" s="295"/>
      <c r="FQ106" s="295"/>
      <c r="FR106" s="295"/>
      <c r="FS106" s="295"/>
      <c r="FT106" s="295"/>
      <c r="FU106" s="295"/>
      <c r="FV106" s="295"/>
      <c r="FW106" s="295"/>
      <c r="FX106" s="295"/>
      <c r="FY106" s="295"/>
      <c r="FZ106" s="295"/>
      <c r="GA106" s="295"/>
      <c r="GB106" s="295"/>
      <c r="GC106" s="295"/>
      <c r="GD106" s="295"/>
      <c r="GE106" s="295"/>
      <c r="GF106" s="295"/>
      <c r="GG106" s="295"/>
      <c r="GH106" s="295"/>
      <c r="GI106" s="295"/>
      <c r="GJ106" s="295"/>
      <c r="GK106" s="295"/>
      <c r="GL106" s="295"/>
      <c r="GM106" s="295"/>
      <c r="GN106" s="295"/>
      <c r="GO106" s="295"/>
      <c r="GP106" s="295"/>
      <c r="GQ106" s="295"/>
      <c r="GR106" s="295"/>
      <c r="GS106" s="295"/>
      <c r="GT106" s="295"/>
      <c r="GU106" s="295"/>
      <c r="GV106" s="295"/>
      <c r="GW106" s="295"/>
      <c r="GX106" s="295"/>
      <c r="GY106" s="295"/>
      <c r="GZ106" s="295"/>
      <c r="HA106" s="295"/>
      <c r="HB106" s="295"/>
      <c r="HC106" s="295"/>
      <c r="HD106" s="295"/>
      <c r="HE106" s="295"/>
      <c r="HF106" s="295"/>
      <c r="HG106" s="295"/>
      <c r="HH106" s="295"/>
      <c r="HI106" s="295"/>
      <c r="HJ106" s="295"/>
      <c r="HK106" s="295"/>
      <c r="HL106" s="295"/>
      <c r="HM106" s="295"/>
      <c r="HN106" s="295"/>
      <c r="HO106" s="295"/>
      <c r="HP106" s="295"/>
      <c r="HQ106" s="295"/>
      <c r="HR106" s="295"/>
      <c r="HS106" s="295"/>
      <c r="HT106" s="295"/>
      <c r="HU106" s="295"/>
      <c r="HV106" s="295"/>
      <c r="HW106" s="295"/>
    </row>
    <row r="107" spans="1:231" ht="14.1" customHeight="1">
      <c r="A107" s="295"/>
      <c r="B107" s="314"/>
      <c r="C107" s="314"/>
      <c r="E107" s="332"/>
      <c r="F107" s="295"/>
      <c r="G107" s="295"/>
      <c r="H107" s="295"/>
      <c r="I107" s="295"/>
      <c r="K107" s="957"/>
      <c r="L107" s="953"/>
      <c r="M107" s="953"/>
      <c r="N107" s="953"/>
      <c r="O107" s="953"/>
      <c r="P107" s="953"/>
      <c r="Q107" s="953"/>
      <c r="R107" s="953"/>
      <c r="S107" s="953"/>
      <c r="T107" s="953"/>
      <c r="U107" s="294"/>
      <c r="V107" s="294"/>
      <c r="W107" s="294"/>
      <c r="X107" s="295"/>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c r="AT107" s="295"/>
      <c r="AU107" s="295"/>
      <c r="AV107" s="295"/>
      <c r="AW107" s="295"/>
      <c r="AX107" s="295"/>
      <c r="AY107" s="295"/>
      <c r="AZ107" s="295"/>
      <c r="BA107" s="295"/>
      <c r="BB107" s="295"/>
      <c r="BC107" s="295"/>
      <c r="BD107" s="295"/>
      <c r="BE107" s="295"/>
      <c r="BF107" s="295"/>
      <c r="BG107" s="295"/>
      <c r="BH107" s="295"/>
      <c r="BI107" s="295"/>
      <c r="BJ107" s="295"/>
      <c r="BK107" s="295"/>
      <c r="BL107" s="295"/>
      <c r="BM107" s="295"/>
      <c r="BN107" s="295"/>
      <c r="BO107" s="295"/>
      <c r="BP107" s="295"/>
      <c r="BQ107" s="295"/>
      <c r="BR107" s="295"/>
      <c r="BS107" s="295"/>
      <c r="BT107" s="295"/>
      <c r="BU107" s="295"/>
      <c r="BV107" s="295"/>
      <c r="BW107" s="295"/>
      <c r="BX107" s="295"/>
      <c r="BY107" s="295"/>
      <c r="BZ107" s="295"/>
      <c r="CA107" s="295"/>
      <c r="CB107" s="295"/>
      <c r="CC107" s="295"/>
      <c r="CD107" s="295"/>
      <c r="CE107" s="295"/>
      <c r="CF107" s="295"/>
      <c r="CG107" s="295"/>
      <c r="CH107" s="295"/>
      <c r="CI107" s="295"/>
      <c r="CJ107" s="295"/>
      <c r="CK107" s="295"/>
      <c r="CL107" s="295"/>
      <c r="CM107" s="295"/>
      <c r="CN107" s="295"/>
      <c r="CO107" s="295"/>
      <c r="CP107" s="295"/>
      <c r="CQ107" s="295"/>
      <c r="CR107" s="295"/>
      <c r="CS107" s="295"/>
      <c r="CT107" s="295"/>
      <c r="CU107" s="295"/>
      <c r="CV107" s="295"/>
      <c r="CW107" s="295"/>
      <c r="CX107" s="295"/>
      <c r="CY107" s="295"/>
      <c r="CZ107" s="295"/>
      <c r="DA107" s="295"/>
      <c r="DB107" s="295"/>
      <c r="DC107" s="295"/>
      <c r="DD107" s="295"/>
      <c r="DE107" s="295"/>
      <c r="DF107" s="295"/>
      <c r="DG107" s="295"/>
      <c r="DH107" s="295"/>
      <c r="DI107" s="295"/>
      <c r="DJ107" s="295"/>
      <c r="DK107" s="295"/>
      <c r="DL107" s="295"/>
      <c r="DM107" s="295"/>
      <c r="DN107" s="295"/>
      <c r="DO107" s="295"/>
      <c r="DP107" s="295"/>
      <c r="DQ107" s="295"/>
      <c r="DR107" s="295"/>
      <c r="DS107" s="295"/>
      <c r="DT107" s="295"/>
      <c r="DU107" s="295"/>
      <c r="DV107" s="295"/>
      <c r="DW107" s="295"/>
      <c r="DX107" s="295"/>
      <c r="DY107" s="295"/>
      <c r="DZ107" s="295"/>
      <c r="EA107" s="295"/>
      <c r="EB107" s="295"/>
      <c r="EC107" s="295"/>
      <c r="ED107" s="295"/>
      <c r="EE107" s="295"/>
      <c r="EF107" s="295"/>
      <c r="EG107" s="295"/>
      <c r="EH107" s="295"/>
      <c r="EI107" s="295"/>
      <c r="EJ107" s="295"/>
      <c r="EK107" s="295"/>
      <c r="EL107" s="295"/>
      <c r="EM107" s="295"/>
      <c r="EN107" s="295"/>
      <c r="EO107" s="295"/>
      <c r="EP107" s="295"/>
      <c r="EQ107" s="295"/>
      <c r="ER107" s="295"/>
      <c r="ES107" s="295"/>
      <c r="ET107" s="295"/>
      <c r="EU107" s="295"/>
      <c r="EV107" s="295"/>
      <c r="EW107" s="295"/>
      <c r="EX107" s="295"/>
      <c r="EY107" s="295"/>
      <c r="EZ107" s="295"/>
      <c r="FA107" s="295"/>
      <c r="FB107" s="295"/>
      <c r="FC107" s="295"/>
      <c r="FD107" s="295"/>
      <c r="FE107" s="295"/>
      <c r="FF107" s="295"/>
      <c r="FG107" s="295"/>
      <c r="FH107" s="295"/>
      <c r="FI107" s="295"/>
      <c r="FJ107" s="295"/>
      <c r="FK107" s="295"/>
      <c r="FL107" s="295"/>
      <c r="FM107" s="295"/>
      <c r="FN107" s="295"/>
      <c r="FO107" s="295"/>
      <c r="FP107" s="295"/>
      <c r="FQ107" s="295"/>
      <c r="FR107" s="295"/>
      <c r="FS107" s="295"/>
      <c r="FT107" s="295"/>
      <c r="FU107" s="295"/>
      <c r="FV107" s="295"/>
      <c r="FW107" s="295"/>
      <c r="FX107" s="295"/>
      <c r="FY107" s="295"/>
      <c r="FZ107" s="295"/>
      <c r="GA107" s="295"/>
      <c r="GB107" s="295"/>
      <c r="GC107" s="295"/>
      <c r="GD107" s="295"/>
      <c r="GE107" s="295"/>
      <c r="GF107" s="295"/>
      <c r="GG107" s="295"/>
      <c r="GH107" s="295"/>
      <c r="GI107" s="295"/>
      <c r="GJ107" s="295"/>
      <c r="GK107" s="295"/>
      <c r="GL107" s="295"/>
      <c r="GM107" s="295"/>
      <c r="GN107" s="295"/>
      <c r="GO107" s="295"/>
      <c r="GP107" s="295"/>
      <c r="GQ107" s="295"/>
      <c r="GR107" s="295"/>
      <c r="GS107" s="295"/>
      <c r="GT107" s="295"/>
      <c r="GU107" s="295"/>
      <c r="GV107" s="295"/>
      <c r="GW107" s="295"/>
      <c r="GX107" s="295"/>
      <c r="GY107" s="295"/>
      <c r="GZ107" s="295"/>
      <c r="HA107" s="295"/>
      <c r="HB107" s="295"/>
      <c r="HC107" s="295"/>
      <c r="HD107" s="295"/>
      <c r="HE107" s="295"/>
      <c r="HF107" s="295"/>
      <c r="HG107" s="295"/>
      <c r="HH107" s="295"/>
      <c r="HI107" s="295"/>
      <c r="HJ107" s="295"/>
      <c r="HK107" s="295"/>
      <c r="HL107" s="295"/>
      <c r="HM107" s="295"/>
      <c r="HN107" s="295"/>
      <c r="HO107" s="295"/>
      <c r="HP107" s="295"/>
      <c r="HQ107" s="295"/>
      <c r="HR107" s="295"/>
      <c r="HS107" s="295"/>
      <c r="HT107" s="295"/>
      <c r="HU107" s="295"/>
      <c r="HV107" s="295"/>
      <c r="HW107" s="295"/>
    </row>
    <row r="108" spans="1:231" ht="14.1" customHeight="1">
      <c r="A108" s="295"/>
      <c r="B108" s="314"/>
      <c r="C108" s="314"/>
      <c r="E108" s="332"/>
      <c r="F108" s="295"/>
      <c r="G108" s="295"/>
      <c r="H108" s="295"/>
      <c r="I108" s="295"/>
      <c r="K108" s="957"/>
      <c r="L108" s="953"/>
      <c r="M108" s="953"/>
      <c r="N108" s="953"/>
      <c r="O108" s="953"/>
      <c r="P108" s="953"/>
      <c r="Q108" s="953"/>
      <c r="R108" s="953"/>
      <c r="S108" s="953"/>
      <c r="T108" s="953"/>
      <c r="U108" s="294"/>
      <c r="V108" s="294"/>
      <c r="W108" s="294"/>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295"/>
      <c r="BD108" s="295"/>
      <c r="BE108" s="295"/>
      <c r="BF108" s="295"/>
      <c r="BG108" s="295"/>
      <c r="BH108" s="295"/>
      <c r="BI108" s="295"/>
      <c r="BJ108" s="295"/>
      <c r="BK108" s="295"/>
      <c r="BL108" s="295"/>
      <c r="BM108" s="295"/>
      <c r="BN108" s="295"/>
      <c r="BO108" s="295"/>
      <c r="BP108" s="295"/>
      <c r="BQ108" s="295"/>
      <c r="BR108" s="295"/>
      <c r="BS108" s="295"/>
      <c r="BT108" s="295"/>
      <c r="BU108" s="295"/>
      <c r="BV108" s="295"/>
      <c r="BW108" s="295"/>
      <c r="BX108" s="295"/>
      <c r="BY108" s="295"/>
      <c r="BZ108" s="295"/>
      <c r="CA108" s="295"/>
      <c r="CB108" s="295"/>
      <c r="CC108" s="295"/>
      <c r="CD108" s="295"/>
      <c r="CE108" s="295"/>
      <c r="CF108" s="295"/>
      <c r="CG108" s="295"/>
      <c r="CH108" s="295"/>
      <c r="CI108" s="295"/>
      <c r="CJ108" s="295"/>
      <c r="CK108" s="295"/>
      <c r="CL108" s="295"/>
      <c r="CM108" s="295"/>
      <c r="CN108" s="295"/>
      <c r="CO108" s="295"/>
      <c r="CP108" s="295"/>
      <c r="CQ108" s="295"/>
      <c r="CR108" s="295"/>
      <c r="CS108" s="295"/>
      <c r="CT108" s="295"/>
      <c r="CU108" s="295"/>
      <c r="CV108" s="295"/>
      <c r="CW108" s="295"/>
      <c r="CX108" s="295"/>
      <c r="CY108" s="295"/>
      <c r="CZ108" s="295"/>
      <c r="DA108" s="295"/>
      <c r="DB108" s="295"/>
      <c r="DC108" s="295"/>
      <c r="DD108" s="295"/>
      <c r="DE108" s="295"/>
      <c r="DF108" s="295"/>
      <c r="DG108" s="295"/>
      <c r="DH108" s="295"/>
      <c r="DI108" s="295"/>
      <c r="DJ108" s="295"/>
      <c r="DK108" s="295"/>
      <c r="DL108" s="295"/>
      <c r="DM108" s="295"/>
      <c r="DN108" s="295"/>
      <c r="DO108" s="295"/>
      <c r="DP108" s="295"/>
      <c r="DQ108" s="295"/>
      <c r="DR108" s="295"/>
      <c r="DS108" s="295"/>
      <c r="DT108" s="295"/>
      <c r="DU108" s="295"/>
      <c r="DV108" s="295"/>
      <c r="DW108" s="295"/>
      <c r="DX108" s="295"/>
      <c r="DY108" s="295"/>
      <c r="DZ108" s="295"/>
      <c r="EA108" s="295"/>
      <c r="EB108" s="295"/>
      <c r="EC108" s="295"/>
      <c r="ED108" s="295"/>
      <c r="EE108" s="295"/>
      <c r="EF108" s="295"/>
      <c r="EG108" s="295"/>
      <c r="EH108" s="295"/>
      <c r="EI108" s="295"/>
      <c r="EJ108" s="295"/>
      <c r="EK108" s="295"/>
      <c r="EL108" s="295"/>
      <c r="EM108" s="295"/>
      <c r="EN108" s="295"/>
      <c r="EO108" s="295"/>
      <c r="EP108" s="295"/>
      <c r="EQ108" s="295"/>
      <c r="ER108" s="295"/>
      <c r="ES108" s="295"/>
      <c r="ET108" s="295"/>
      <c r="EU108" s="295"/>
      <c r="EV108" s="295"/>
      <c r="EW108" s="295"/>
      <c r="EX108" s="295"/>
      <c r="EY108" s="295"/>
      <c r="EZ108" s="295"/>
      <c r="FA108" s="295"/>
      <c r="FB108" s="295"/>
      <c r="FC108" s="295"/>
      <c r="FD108" s="295"/>
      <c r="FE108" s="295"/>
      <c r="FF108" s="295"/>
      <c r="FG108" s="295"/>
      <c r="FH108" s="295"/>
      <c r="FI108" s="295"/>
      <c r="FJ108" s="295"/>
      <c r="FK108" s="295"/>
      <c r="FL108" s="295"/>
      <c r="FM108" s="295"/>
      <c r="FN108" s="295"/>
      <c r="FO108" s="295"/>
      <c r="FP108" s="295"/>
      <c r="FQ108" s="295"/>
      <c r="FR108" s="295"/>
      <c r="FS108" s="295"/>
      <c r="FT108" s="295"/>
      <c r="FU108" s="295"/>
      <c r="FV108" s="295"/>
      <c r="FW108" s="295"/>
      <c r="FX108" s="295"/>
      <c r="FY108" s="295"/>
      <c r="FZ108" s="295"/>
      <c r="GA108" s="295"/>
      <c r="GB108" s="295"/>
      <c r="GC108" s="295"/>
      <c r="GD108" s="295"/>
      <c r="GE108" s="295"/>
      <c r="GF108" s="295"/>
      <c r="GG108" s="295"/>
      <c r="GH108" s="295"/>
      <c r="GI108" s="295"/>
      <c r="GJ108" s="295"/>
      <c r="GK108" s="295"/>
      <c r="GL108" s="295"/>
      <c r="GM108" s="295"/>
      <c r="GN108" s="295"/>
      <c r="GO108" s="295"/>
      <c r="GP108" s="295"/>
      <c r="GQ108" s="295"/>
      <c r="GR108" s="295"/>
      <c r="GS108" s="295"/>
      <c r="GT108" s="295"/>
      <c r="GU108" s="295"/>
      <c r="GV108" s="295"/>
      <c r="GW108" s="295"/>
      <c r="GX108" s="295"/>
      <c r="GY108" s="295"/>
      <c r="GZ108" s="295"/>
      <c r="HA108" s="295"/>
      <c r="HB108" s="295"/>
      <c r="HC108" s="295"/>
      <c r="HD108" s="295"/>
      <c r="HE108" s="295"/>
      <c r="HF108" s="295"/>
      <c r="HG108" s="295"/>
      <c r="HH108" s="295"/>
      <c r="HI108" s="295"/>
      <c r="HJ108" s="295"/>
      <c r="HK108" s="295"/>
      <c r="HL108" s="295"/>
      <c r="HM108" s="295"/>
      <c r="HN108" s="295"/>
      <c r="HO108" s="295"/>
      <c r="HP108" s="295"/>
      <c r="HQ108" s="295"/>
      <c r="HR108" s="295"/>
      <c r="HS108" s="295"/>
      <c r="HT108" s="295"/>
      <c r="HU108" s="295"/>
      <c r="HV108" s="295"/>
      <c r="HW108" s="295"/>
    </row>
    <row r="109" spans="1:231" ht="14.1" customHeight="1">
      <c r="F109" s="295"/>
      <c r="G109" s="295"/>
      <c r="H109" s="295"/>
      <c r="I109" s="295"/>
      <c r="K109" s="957"/>
      <c r="L109" s="953"/>
      <c r="M109" s="953"/>
      <c r="N109" s="953"/>
      <c r="O109" s="953"/>
      <c r="P109" s="953"/>
      <c r="Q109" s="953"/>
      <c r="R109" s="953"/>
      <c r="S109" s="953"/>
      <c r="T109" s="953"/>
      <c r="U109" s="294"/>
      <c r="V109" s="294"/>
      <c r="W109" s="294"/>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c r="AT109" s="295"/>
      <c r="AU109" s="295"/>
      <c r="AV109" s="295"/>
      <c r="AW109" s="295"/>
      <c r="AX109" s="295"/>
      <c r="AY109" s="295"/>
      <c r="AZ109" s="295"/>
      <c r="BA109" s="295"/>
      <c r="BB109" s="295"/>
      <c r="BC109" s="295"/>
      <c r="BD109" s="295"/>
      <c r="BE109" s="295"/>
      <c r="BF109" s="295"/>
      <c r="BG109" s="295"/>
      <c r="BH109" s="295"/>
      <c r="BI109" s="295"/>
      <c r="BJ109" s="295"/>
      <c r="BK109" s="295"/>
      <c r="BL109" s="295"/>
      <c r="BM109" s="295"/>
      <c r="BN109" s="295"/>
      <c r="BO109" s="295"/>
      <c r="BP109" s="295"/>
      <c r="BQ109" s="295"/>
      <c r="BR109" s="295"/>
      <c r="BS109" s="295"/>
      <c r="BT109" s="295"/>
      <c r="BU109" s="295"/>
      <c r="BV109" s="295"/>
      <c r="BW109" s="295"/>
      <c r="BX109" s="295"/>
      <c r="BY109" s="295"/>
      <c r="BZ109" s="295"/>
      <c r="CA109" s="295"/>
      <c r="CB109" s="295"/>
      <c r="CC109" s="295"/>
      <c r="CD109" s="295"/>
      <c r="CE109" s="295"/>
      <c r="CF109" s="295"/>
      <c r="CG109" s="295"/>
      <c r="CH109" s="295"/>
      <c r="CI109" s="295"/>
      <c r="CJ109" s="295"/>
      <c r="CK109" s="295"/>
      <c r="CL109" s="295"/>
      <c r="CM109" s="295"/>
      <c r="CN109" s="295"/>
      <c r="CO109" s="295"/>
      <c r="CP109" s="295"/>
      <c r="CQ109" s="295"/>
      <c r="CR109" s="295"/>
      <c r="CS109" s="295"/>
      <c r="CT109" s="295"/>
      <c r="CU109" s="295"/>
      <c r="CV109" s="295"/>
      <c r="CW109" s="295"/>
      <c r="CX109" s="295"/>
      <c r="CY109" s="295"/>
      <c r="CZ109" s="295"/>
      <c r="DA109" s="295"/>
      <c r="DB109" s="295"/>
      <c r="DC109" s="295"/>
      <c r="DD109" s="295"/>
      <c r="DE109" s="295"/>
      <c r="DF109" s="295"/>
      <c r="DG109" s="295"/>
      <c r="DH109" s="295"/>
      <c r="DI109" s="295"/>
      <c r="DJ109" s="295"/>
      <c r="DK109" s="295"/>
      <c r="DL109" s="295"/>
      <c r="DM109" s="295"/>
      <c r="DN109" s="295"/>
      <c r="DO109" s="295"/>
      <c r="DP109" s="295"/>
      <c r="DQ109" s="295"/>
      <c r="DR109" s="295"/>
      <c r="DS109" s="295"/>
      <c r="DT109" s="295"/>
      <c r="DU109" s="295"/>
      <c r="DV109" s="295"/>
      <c r="DW109" s="295"/>
      <c r="DX109" s="295"/>
      <c r="DY109" s="295"/>
      <c r="DZ109" s="295"/>
      <c r="EA109" s="295"/>
      <c r="EB109" s="295"/>
      <c r="EC109" s="295"/>
      <c r="ED109" s="295"/>
      <c r="EE109" s="295"/>
      <c r="EF109" s="295"/>
      <c r="EG109" s="295"/>
      <c r="EH109" s="295"/>
      <c r="EI109" s="295"/>
      <c r="EJ109" s="295"/>
      <c r="EK109" s="295"/>
      <c r="EL109" s="295"/>
      <c r="EM109" s="295"/>
      <c r="EN109" s="295"/>
      <c r="EO109" s="295"/>
      <c r="EP109" s="295"/>
      <c r="EQ109" s="295"/>
      <c r="ER109" s="295"/>
      <c r="ES109" s="295"/>
      <c r="ET109" s="295"/>
      <c r="EU109" s="295"/>
      <c r="EV109" s="295"/>
      <c r="EW109" s="295"/>
      <c r="EX109" s="295"/>
      <c r="EY109" s="295"/>
      <c r="EZ109" s="295"/>
      <c r="FA109" s="295"/>
      <c r="FB109" s="295"/>
      <c r="FC109" s="295"/>
      <c r="FD109" s="295"/>
      <c r="FE109" s="295"/>
      <c r="FF109" s="295"/>
      <c r="FG109" s="295"/>
      <c r="FH109" s="295"/>
      <c r="FI109" s="295"/>
      <c r="FJ109" s="295"/>
      <c r="FK109" s="295"/>
      <c r="FL109" s="295"/>
      <c r="FM109" s="295"/>
      <c r="FN109" s="295"/>
      <c r="FO109" s="295"/>
      <c r="FP109" s="295"/>
      <c r="FQ109" s="295"/>
      <c r="FR109" s="295"/>
      <c r="FS109" s="295"/>
      <c r="FT109" s="295"/>
      <c r="FU109" s="295"/>
      <c r="FV109" s="295"/>
      <c r="FW109" s="295"/>
      <c r="FX109" s="295"/>
      <c r="FY109" s="295"/>
      <c r="FZ109" s="295"/>
      <c r="GA109" s="295"/>
      <c r="GB109" s="295"/>
      <c r="GC109" s="295"/>
      <c r="GD109" s="295"/>
      <c r="GE109" s="295"/>
      <c r="GF109" s="295"/>
      <c r="GG109" s="295"/>
      <c r="GH109" s="295"/>
      <c r="GI109" s="295"/>
      <c r="GJ109" s="295"/>
      <c r="GK109" s="295"/>
      <c r="GL109" s="295"/>
      <c r="GM109" s="295"/>
      <c r="GN109" s="295"/>
      <c r="GO109" s="295"/>
      <c r="GP109" s="295"/>
      <c r="GQ109" s="295"/>
      <c r="GR109" s="295"/>
      <c r="GS109" s="295"/>
      <c r="GT109" s="295"/>
      <c r="GU109" s="295"/>
      <c r="GV109" s="295"/>
      <c r="GW109" s="295"/>
      <c r="GX109" s="295"/>
      <c r="GY109" s="295"/>
      <c r="GZ109" s="295"/>
      <c r="HA109" s="295"/>
      <c r="HB109" s="295"/>
      <c r="HC109" s="295"/>
      <c r="HD109" s="295"/>
      <c r="HE109" s="295"/>
      <c r="HF109" s="295"/>
      <c r="HG109" s="295"/>
      <c r="HH109" s="295"/>
      <c r="HI109" s="295"/>
      <c r="HJ109" s="295"/>
      <c r="HK109" s="295"/>
      <c r="HL109" s="295"/>
      <c r="HM109" s="295"/>
      <c r="HN109" s="295"/>
      <c r="HO109" s="295"/>
      <c r="HP109" s="295"/>
      <c r="HQ109" s="295"/>
      <c r="HR109" s="295"/>
      <c r="HS109" s="295"/>
      <c r="HT109" s="295"/>
      <c r="HU109" s="295"/>
      <c r="HV109" s="295"/>
      <c r="HW109" s="295"/>
    </row>
    <row r="110" spans="1:231" ht="14.1" customHeight="1">
      <c r="F110" s="295"/>
      <c r="G110" s="295"/>
      <c r="H110" s="295"/>
      <c r="I110" s="295"/>
      <c r="K110" s="957"/>
      <c r="L110" s="953"/>
      <c r="M110" s="953"/>
      <c r="N110" s="953"/>
      <c r="O110" s="953"/>
      <c r="P110" s="953"/>
      <c r="Q110" s="953"/>
      <c r="R110" s="953"/>
      <c r="S110" s="953"/>
      <c r="T110" s="953"/>
      <c r="U110" s="294"/>
      <c r="V110" s="294"/>
      <c r="W110" s="294"/>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c r="AT110" s="295"/>
      <c r="AU110" s="295"/>
      <c r="AV110" s="295"/>
      <c r="AW110" s="295"/>
      <c r="AX110" s="295"/>
      <c r="AY110" s="295"/>
      <c r="AZ110" s="295"/>
      <c r="BA110" s="295"/>
      <c r="BB110" s="295"/>
      <c r="BC110" s="295"/>
      <c r="BD110" s="295"/>
      <c r="BE110" s="295"/>
      <c r="BF110" s="295"/>
      <c r="BG110" s="295"/>
      <c r="BH110" s="295"/>
      <c r="BI110" s="295"/>
      <c r="BJ110" s="295"/>
      <c r="BK110" s="295"/>
      <c r="BL110" s="295"/>
      <c r="BM110" s="295"/>
      <c r="BN110" s="295"/>
      <c r="BO110" s="295"/>
      <c r="BP110" s="295"/>
      <c r="BQ110" s="295"/>
      <c r="BR110" s="295"/>
      <c r="BS110" s="295"/>
      <c r="BT110" s="295"/>
      <c r="BU110" s="295"/>
      <c r="BV110" s="295"/>
      <c r="BW110" s="295"/>
      <c r="BX110" s="295"/>
      <c r="BY110" s="295"/>
      <c r="BZ110" s="295"/>
      <c r="CA110" s="295"/>
      <c r="CB110" s="295"/>
      <c r="CC110" s="295"/>
      <c r="CD110" s="295"/>
      <c r="CE110" s="295"/>
      <c r="CF110" s="295"/>
      <c r="CG110" s="295"/>
      <c r="CH110" s="295"/>
      <c r="CI110" s="295"/>
      <c r="CJ110" s="295"/>
      <c r="CK110" s="295"/>
      <c r="CL110" s="295"/>
      <c r="CM110" s="295"/>
      <c r="CN110" s="295"/>
      <c r="CO110" s="295"/>
      <c r="CP110" s="295"/>
      <c r="CQ110" s="295"/>
      <c r="CR110" s="295"/>
      <c r="CS110" s="295"/>
      <c r="CT110" s="295"/>
      <c r="CU110" s="295"/>
      <c r="CV110" s="295"/>
      <c r="CW110" s="295"/>
      <c r="CX110" s="295"/>
      <c r="CY110" s="295"/>
      <c r="CZ110" s="295"/>
      <c r="DA110" s="295"/>
      <c r="DB110" s="295"/>
      <c r="DC110" s="295"/>
      <c r="DD110" s="295"/>
      <c r="DE110" s="295"/>
      <c r="DF110" s="295"/>
      <c r="DG110" s="295"/>
      <c r="DH110" s="295"/>
      <c r="DI110" s="295"/>
      <c r="DJ110" s="295"/>
      <c r="DK110" s="295"/>
      <c r="DL110" s="295"/>
      <c r="DM110" s="295"/>
      <c r="DN110" s="295"/>
      <c r="DO110" s="295"/>
      <c r="DP110" s="295"/>
      <c r="DQ110" s="295"/>
      <c r="DR110" s="295"/>
      <c r="DS110" s="295"/>
      <c r="DT110" s="295"/>
      <c r="DU110" s="295"/>
      <c r="DV110" s="295"/>
      <c r="DW110" s="295"/>
      <c r="DX110" s="295"/>
      <c r="DY110" s="295"/>
      <c r="DZ110" s="295"/>
      <c r="EA110" s="295"/>
      <c r="EB110" s="295"/>
      <c r="EC110" s="295"/>
      <c r="ED110" s="295"/>
      <c r="EE110" s="295"/>
      <c r="EF110" s="295"/>
      <c r="EG110" s="295"/>
      <c r="EH110" s="295"/>
      <c r="EI110" s="295"/>
      <c r="EJ110" s="295"/>
      <c r="EK110" s="295"/>
      <c r="EL110" s="295"/>
      <c r="EM110" s="295"/>
      <c r="EN110" s="295"/>
      <c r="EO110" s="295"/>
      <c r="EP110" s="295"/>
      <c r="EQ110" s="295"/>
      <c r="ER110" s="295"/>
      <c r="ES110" s="295"/>
      <c r="ET110" s="295"/>
      <c r="EU110" s="295"/>
      <c r="EV110" s="295"/>
      <c r="EW110" s="295"/>
      <c r="EX110" s="295"/>
      <c r="EY110" s="295"/>
      <c r="EZ110" s="295"/>
      <c r="FA110" s="295"/>
      <c r="FB110" s="295"/>
      <c r="FC110" s="295"/>
      <c r="FD110" s="295"/>
      <c r="FE110" s="295"/>
      <c r="FF110" s="295"/>
      <c r="FG110" s="295"/>
      <c r="FH110" s="295"/>
      <c r="FI110" s="295"/>
      <c r="FJ110" s="295"/>
      <c r="FK110" s="295"/>
      <c r="FL110" s="295"/>
      <c r="FM110" s="295"/>
      <c r="FN110" s="295"/>
      <c r="FO110" s="295"/>
      <c r="FP110" s="295"/>
      <c r="FQ110" s="295"/>
      <c r="FR110" s="295"/>
      <c r="FS110" s="295"/>
      <c r="FT110" s="295"/>
      <c r="FU110" s="295"/>
      <c r="FV110" s="295"/>
      <c r="FW110" s="295"/>
      <c r="FX110" s="295"/>
      <c r="FY110" s="295"/>
      <c r="FZ110" s="295"/>
      <c r="GA110" s="295"/>
      <c r="GB110" s="295"/>
      <c r="GC110" s="295"/>
      <c r="GD110" s="295"/>
      <c r="GE110" s="295"/>
      <c r="GF110" s="295"/>
      <c r="GG110" s="295"/>
      <c r="GH110" s="295"/>
      <c r="GI110" s="295"/>
      <c r="GJ110" s="295"/>
      <c r="GK110" s="295"/>
      <c r="GL110" s="295"/>
      <c r="GM110" s="295"/>
      <c r="GN110" s="295"/>
      <c r="GO110" s="295"/>
      <c r="GP110" s="295"/>
      <c r="GQ110" s="295"/>
      <c r="GR110" s="295"/>
      <c r="GS110" s="295"/>
      <c r="GT110" s="295"/>
      <c r="GU110" s="295"/>
      <c r="GV110" s="295"/>
      <c r="GW110" s="295"/>
      <c r="GX110" s="295"/>
      <c r="GY110" s="295"/>
      <c r="GZ110" s="295"/>
      <c r="HA110" s="295"/>
      <c r="HB110" s="295"/>
      <c r="HC110" s="295"/>
      <c r="HD110" s="295"/>
      <c r="HE110" s="295"/>
      <c r="HF110" s="295"/>
      <c r="HG110" s="295"/>
      <c r="HH110" s="295"/>
      <c r="HI110" s="295"/>
      <c r="HJ110" s="295"/>
      <c r="HK110" s="295"/>
      <c r="HL110" s="295"/>
      <c r="HM110" s="295"/>
      <c r="HN110" s="295"/>
      <c r="HO110" s="295"/>
      <c r="HP110" s="295"/>
      <c r="HQ110" s="295"/>
      <c r="HR110" s="295"/>
      <c r="HS110" s="295"/>
      <c r="HT110" s="295"/>
      <c r="HU110" s="295"/>
      <c r="HV110" s="295"/>
      <c r="HW110" s="295"/>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2">
    <mergeCell ref="A47:G47"/>
    <mergeCell ref="A48:I48"/>
  </mergeCells>
  <printOptions horizontalCentered="1"/>
  <pageMargins left="0.5" right="0.5" top="0.9" bottom="0.9" header="0.5" footer="0.5"/>
  <pageSetup scale="64"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C54"/>
  <sheetViews>
    <sheetView zoomScaleNormal="100" workbookViewId="0"/>
  </sheetViews>
  <sheetFormatPr defaultColWidth="12.42578125" defaultRowHeight="12.75"/>
  <cols>
    <col min="1" max="1" width="11.28515625" style="176" customWidth="1"/>
    <col min="2" max="4" width="20.140625" style="176" customWidth="1"/>
    <col min="5" max="5" width="10.5703125" style="176" customWidth="1"/>
    <col min="6" max="6" width="12.42578125" style="176" customWidth="1"/>
    <col min="7" max="8" width="8.85546875" customWidth="1"/>
    <col min="9" max="27" width="12.42578125" style="176" customWidth="1"/>
    <col min="28" max="28" width="24.42578125" style="176" customWidth="1"/>
    <col min="29" max="16384" width="12.42578125" style="176"/>
  </cols>
  <sheetData>
    <row r="1" spans="2:55" ht="18">
      <c r="B1" s="177" t="s">
        <v>385</v>
      </c>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row>
    <row r="2" spans="2:55" ht="15.75">
      <c r="B2" s="13" t="s">
        <v>386</v>
      </c>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row>
    <row r="3" spans="2:55" ht="15.75">
      <c r="B3" s="1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3"/>
      <c r="BB3" s="393"/>
      <c r="BC3" s="393"/>
    </row>
    <row r="4" spans="2:55" ht="16.5" thickBot="1">
      <c r="B4" s="1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row>
    <row r="5" spans="2:55">
      <c r="B5" s="178"/>
      <c r="C5" s="178"/>
      <c r="D5" s="178"/>
      <c r="AB5" s="393"/>
      <c r="AC5" s="393"/>
      <c r="AD5" s="393"/>
      <c r="AE5" s="393"/>
      <c r="AF5" s="393"/>
      <c r="AG5" s="393"/>
      <c r="AH5" s="393"/>
      <c r="AI5" s="393"/>
      <c r="AJ5" s="393"/>
      <c r="AK5" s="393"/>
      <c r="AL5" s="393"/>
      <c r="AM5" s="393"/>
      <c r="AN5" s="393"/>
      <c r="AO5" s="393"/>
      <c r="AP5" s="393"/>
      <c r="AQ5" s="393"/>
      <c r="AR5" s="393"/>
      <c r="AS5" s="393"/>
      <c r="AT5" s="393"/>
      <c r="AU5" s="393"/>
      <c r="AV5" s="393"/>
      <c r="AW5" s="393"/>
      <c r="AX5" s="393"/>
      <c r="AY5" s="393"/>
      <c r="AZ5" s="393"/>
      <c r="BA5" s="393"/>
      <c r="BB5" s="393"/>
      <c r="BC5" s="393"/>
    </row>
    <row r="6" spans="2:55" ht="15.75">
      <c r="B6" s="179" t="s">
        <v>387</v>
      </c>
      <c r="C6" s="180"/>
      <c r="D6" s="181" t="s">
        <v>20</v>
      </c>
      <c r="AB6" s="1012"/>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3"/>
      <c r="BA6" s="393"/>
      <c r="BB6" s="393"/>
      <c r="BC6" s="393"/>
    </row>
    <row r="7" spans="2:55" ht="15">
      <c r="B7" s="182"/>
      <c r="C7" s="183"/>
      <c r="D7" s="184"/>
      <c r="F7" s="182"/>
      <c r="Z7" s="588"/>
      <c r="AA7" s="840"/>
      <c r="AB7" s="101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row>
    <row r="8" spans="2:55">
      <c r="B8" s="182">
        <v>2005</v>
      </c>
      <c r="D8" s="542">
        <v>8414731881</v>
      </c>
      <c r="Z8" s="588"/>
      <c r="AA8" s="999"/>
      <c r="AB8" s="1014"/>
      <c r="AC8" s="393"/>
      <c r="AD8" s="1014"/>
      <c r="AE8" s="1014"/>
      <c r="AF8" s="393"/>
      <c r="AG8" s="393"/>
      <c r="AH8" s="393"/>
      <c r="AI8" s="393"/>
      <c r="AJ8" s="393"/>
      <c r="AK8" s="393"/>
      <c r="AL8" s="393"/>
      <c r="AM8" s="393"/>
      <c r="AN8" s="393"/>
      <c r="AO8" s="393"/>
      <c r="AP8" s="393"/>
      <c r="AQ8" s="393"/>
      <c r="AR8" s="393"/>
      <c r="AS8" s="393"/>
      <c r="AT8" s="393"/>
      <c r="AU8" s="393"/>
      <c r="AV8" s="393"/>
      <c r="AW8" s="393"/>
      <c r="AX8" s="393"/>
      <c r="AY8" s="393"/>
      <c r="AZ8" s="393"/>
      <c r="BA8" s="393"/>
      <c r="BB8" s="393"/>
      <c r="BC8" s="393"/>
    </row>
    <row r="9" spans="2:55">
      <c r="B9" s="182">
        <v>2006</v>
      </c>
      <c r="D9" s="186">
        <v>9132261251</v>
      </c>
      <c r="Z9" s="588"/>
      <c r="AA9" s="999"/>
      <c r="AB9" s="1014"/>
      <c r="AC9" s="393"/>
      <c r="AD9" s="1014"/>
      <c r="AE9" s="1014"/>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row>
    <row r="10" spans="2:55">
      <c r="B10" s="182">
        <v>2007</v>
      </c>
      <c r="D10" s="186">
        <v>9601762403.6699944</v>
      </c>
      <c r="Z10" s="588"/>
      <c r="AA10" s="999"/>
      <c r="AB10" s="1014"/>
      <c r="AC10" s="393"/>
      <c r="AD10" s="1014"/>
      <c r="AE10" s="1014"/>
      <c r="AF10" s="393"/>
      <c r="AG10" s="393"/>
      <c r="AH10" s="393"/>
      <c r="AI10" s="393"/>
      <c r="AJ10" s="393"/>
      <c r="AK10" s="393"/>
    </row>
    <row r="11" spans="2:55">
      <c r="B11" s="182">
        <v>2008</v>
      </c>
      <c r="D11" s="185">
        <v>9201320075.0499992</v>
      </c>
      <c r="Z11" s="588"/>
      <c r="AA11" s="1238">
        <v>2005</v>
      </c>
      <c r="AB11" s="1239">
        <v>8.41</v>
      </c>
      <c r="AC11" s="393"/>
      <c r="AD11" s="1014"/>
      <c r="AE11" s="1014"/>
      <c r="AF11" s="393"/>
      <c r="AG11" s="393"/>
      <c r="AH11" s="393"/>
      <c r="AI11" s="393"/>
      <c r="AJ11" s="393"/>
      <c r="AK11" s="393"/>
    </row>
    <row r="12" spans="2:55">
      <c r="B12" s="182">
        <v>2009</v>
      </c>
      <c r="D12" s="185">
        <v>8838405972.0000038</v>
      </c>
      <c r="Z12" s="588"/>
      <c r="AA12" s="1238">
        <v>2006</v>
      </c>
      <c r="AB12" s="1239">
        <v>9.1300000000000008</v>
      </c>
      <c r="AC12" s="393"/>
      <c r="AD12" s="1014"/>
      <c r="AE12" s="1014"/>
      <c r="AF12" s="393"/>
      <c r="AG12" s="393"/>
      <c r="AH12" s="393"/>
      <c r="AI12" s="393"/>
      <c r="AJ12" s="393"/>
      <c r="AK12" s="393"/>
    </row>
    <row r="13" spans="2:55">
      <c r="B13" s="182">
        <v>2010</v>
      </c>
      <c r="D13" s="185">
        <v>9537700528</v>
      </c>
      <c r="Z13" s="588"/>
      <c r="AA13" s="1238">
        <v>2007</v>
      </c>
      <c r="AB13" s="1239">
        <v>9.6</v>
      </c>
      <c r="AC13" s="393"/>
      <c r="AD13" s="1014"/>
      <c r="AE13" s="1014"/>
      <c r="AF13" s="393"/>
      <c r="AG13" s="393"/>
      <c r="AH13" s="393"/>
      <c r="AI13" s="393"/>
      <c r="AJ13" s="393"/>
      <c r="AK13" s="393"/>
    </row>
    <row r="14" spans="2:55">
      <c r="B14" s="182">
        <v>2011</v>
      </c>
      <c r="D14" s="185">
        <v>9846787045</v>
      </c>
      <c r="Z14" s="588"/>
      <c r="AA14" s="1238">
        <v>2008</v>
      </c>
      <c r="AB14" s="1239">
        <v>9.1999999999999993</v>
      </c>
      <c r="AC14" s="393"/>
      <c r="AD14" s="1014"/>
      <c r="AE14" s="1014"/>
      <c r="AF14" s="393"/>
      <c r="AG14" s="393"/>
      <c r="AH14" s="393"/>
      <c r="AI14" s="393"/>
      <c r="AJ14" s="393"/>
      <c r="AK14" s="393"/>
    </row>
    <row r="15" spans="2:55">
      <c r="B15" s="182">
        <v>2012</v>
      </c>
      <c r="D15" s="185">
        <v>10527113882</v>
      </c>
      <c r="Z15" s="588"/>
      <c r="AA15" s="1238">
        <v>2009</v>
      </c>
      <c r="AB15" s="1239">
        <v>8.84</v>
      </c>
      <c r="AC15" s="393"/>
      <c r="AD15" s="1014"/>
      <c r="AE15" s="1014"/>
      <c r="AF15" s="393"/>
      <c r="AG15" s="393"/>
      <c r="AH15" s="393"/>
      <c r="AI15" s="393"/>
      <c r="AJ15" s="393"/>
      <c r="AK15" s="393"/>
    </row>
    <row r="16" spans="2:55">
      <c r="B16" s="182">
        <v>2013</v>
      </c>
      <c r="D16" s="185">
        <v>10586343685</v>
      </c>
      <c r="Z16" s="588"/>
      <c r="AA16" s="1238">
        <v>2010</v>
      </c>
      <c r="AB16" s="1239">
        <v>9.5399999999999991</v>
      </c>
      <c r="AC16" s="393"/>
      <c r="AD16" s="1014"/>
      <c r="AE16" s="1014"/>
      <c r="AF16" s="393"/>
      <c r="AG16" s="393"/>
      <c r="AH16" s="393"/>
      <c r="AI16" s="393"/>
      <c r="AJ16" s="393"/>
      <c r="AK16" s="393"/>
    </row>
    <row r="17" spans="2:37">
      <c r="B17" s="182">
        <v>2014</v>
      </c>
      <c r="D17" s="185">
        <v>11623977320</v>
      </c>
      <c r="Z17" s="588"/>
      <c r="AA17" s="1238">
        <v>2011</v>
      </c>
      <c r="AB17" s="1239">
        <v>9.85</v>
      </c>
      <c r="AC17" s="393"/>
      <c r="AD17" s="1014"/>
      <c r="AE17" s="1014"/>
      <c r="AF17" s="393"/>
      <c r="AG17" s="393"/>
      <c r="AH17" s="393"/>
      <c r="AI17" s="393"/>
      <c r="AJ17" s="393"/>
      <c r="AK17" s="393"/>
    </row>
    <row r="18" spans="2:37">
      <c r="B18" s="182">
        <v>2015</v>
      </c>
      <c r="D18" s="185">
        <v>12071058964</v>
      </c>
      <c r="Z18" s="588"/>
      <c r="AA18" s="1238">
        <v>2012</v>
      </c>
      <c r="AB18" s="1239">
        <v>10.53</v>
      </c>
      <c r="AC18" s="393"/>
      <c r="AD18" s="1014"/>
      <c r="AE18" s="1014"/>
      <c r="AF18" s="393"/>
      <c r="AG18" s="393"/>
      <c r="AH18" s="393"/>
      <c r="AI18" s="393"/>
      <c r="AJ18" s="393"/>
      <c r="AK18" s="393"/>
    </row>
    <row r="19" spans="2:37">
      <c r="B19" s="182">
        <v>2016</v>
      </c>
      <c r="D19" s="185">
        <v>11800977144.559999</v>
      </c>
      <c r="E19" s="967"/>
      <c r="F19" s="187"/>
      <c r="Z19" s="588"/>
      <c r="AA19" s="1238">
        <v>2013</v>
      </c>
      <c r="AB19" s="1239">
        <v>10.59</v>
      </c>
      <c r="AC19" s="393"/>
      <c r="AD19" s="1014"/>
      <c r="AE19" s="1014"/>
      <c r="AF19" s="393"/>
      <c r="AG19" s="393"/>
      <c r="AH19" s="393"/>
      <c r="AI19" s="393"/>
      <c r="AJ19" s="393"/>
      <c r="AK19" s="393"/>
    </row>
    <row r="20" spans="2:37">
      <c r="B20" s="182">
        <v>2017</v>
      </c>
      <c r="D20" s="185">
        <v>12342418241.27</v>
      </c>
      <c r="E20" s="1210">
        <f>D20/D19-1</f>
        <v>4.5881039347626773E-2</v>
      </c>
      <c r="F20" s="187"/>
      <c r="Z20" s="588"/>
      <c r="AA20" s="1238">
        <v>2014</v>
      </c>
      <c r="AB20" s="1239">
        <v>11.62</v>
      </c>
      <c r="AC20" s="393"/>
      <c r="AD20" s="1014"/>
      <c r="AE20" s="1014"/>
      <c r="AF20" s="393"/>
      <c r="AG20" s="393"/>
      <c r="AH20" s="393"/>
      <c r="AI20" s="393"/>
      <c r="AJ20" s="393"/>
      <c r="AK20" s="393"/>
    </row>
    <row r="21" spans="2:37">
      <c r="C21" s="188"/>
      <c r="D21" s="1202"/>
      <c r="E21" s="872"/>
      <c r="F21" s="182"/>
      <c r="Z21" s="588"/>
      <c r="AA21" s="1238">
        <v>2015</v>
      </c>
      <c r="AB21" s="1239">
        <v>12.071058964000001</v>
      </c>
      <c r="AC21" s="393"/>
      <c r="AD21" s="1014"/>
      <c r="AE21" s="1014"/>
      <c r="AF21" s="393"/>
      <c r="AG21" s="393"/>
      <c r="AH21" s="393"/>
      <c r="AI21" s="393"/>
      <c r="AJ21" s="393"/>
      <c r="AK21" s="393"/>
    </row>
    <row r="22" spans="2:37">
      <c r="B22" s="9" t="s">
        <v>19</v>
      </c>
      <c r="C22" s="188"/>
      <c r="F22" s="182"/>
      <c r="Z22" s="588"/>
      <c r="AA22" s="1238">
        <v>2016</v>
      </c>
      <c r="AB22" s="1239">
        <v>11.800977144559999</v>
      </c>
      <c r="AC22" s="393"/>
      <c r="AD22" s="1014"/>
      <c r="AE22" s="1014"/>
      <c r="AF22" s="393"/>
      <c r="AG22" s="393"/>
      <c r="AH22" s="393"/>
      <c r="AI22" s="393"/>
      <c r="AJ22" s="393"/>
      <c r="AK22" s="393"/>
    </row>
    <row r="23" spans="2:37">
      <c r="B23" s="927" t="s">
        <v>1010</v>
      </c>
      <c r="C23" s="188"/>
      <c r="F23" s="182"/>
      <c r="Z23" s="588"/>
      <c r="AA23" s="1238">
        <f>B20</f>
        <v>2017</v>
      </c>
      <c r="AB23" s="1239">
        <f>D20/1000000000</f>
        <v>12.34241824127</v>
      </c>
      <c r="AC23" s="393"/>
      <c r="AD23" s="1014"/>
      <c r="AE23" s="574"/>
      <c r="AF23" s="393"/>
      <c r="AG23" s="393"/>
      <c r="AH23" s="393"/>
      <c r="AI23" s="393"/>
      <c r="AJ23" s="393"/>
      <c r="AK23" s="393"/>
    </row>
    <row r="24" spans="2:37">
      <c r="B24" s="9"/>
      <c r="C24" s="188"/>
      <c r="F24" s="182"/>
      <c r="AA24" s="1014"/>
      <c r="AB24" s="393"/>
      <c r="AC24" s="393"/>
      <c r="AD24" s="393"/>
      <c r="AE24" s="393"/>
      <c r="AF24" s="393"/>
      <c r="AG24" s="393"/>
      <c r="AH24" s="393"/>
      <c r="AI24" s="393"/>
      <c r="AJ24" s="393"/>
      <c r="AK24" s="393"/>
    </row>
    <row r="25" spans="2:37">
      <c r="B25" s="9"/>
      <c r="C25" s="188"/>
      <c r="F25" s="182"/>
      <c r="AA25" s="1014"/>
      <c r="AB25" s="393"/>
      <c r="AC25" s="393"/>
      <c r="AD25" s="393"/>
      <c r="AE25" s="393"/>
      <c r="AF25" s="393"/>
      <c r="AG25" s="393"/>
      <c r="AH25" s="393"/>
      <c r="AI25" s="393"/>
      <c r="AJ25" s="393"/>
      <c r="AK25" s="393"/>
    </row>
    <row r="26" spans="2:37">
      <c r="B26" s="182"/>
      <c r="C26" s="189"/>
      <c r="F26" s="182"/>
      <c r="AA26" s="1014"/>
      <c r="AB26" s="393"/>
      <c r="AC26" s="393"/>
      <c r="AD26" s="393"/>
      <c r="AE26" s="393"/>
      <c r="AF26" s="393"/>
      <c r="AG26" s="393"/>
      <c r="AH26" s="393"/>
      <c r="AI26" s="393"/>
      <c r="AJ26" s="393"/>
      <c r="AK26" s="393"/>
    </row>
    <row r="27" spans="2:37">
      <c r="B27" s="182"/>
      <c r="C27" s="189"/>
      <c r="AA27" s="393"/>
      <c r="AB27" s="393"/>
      <c r="AC27" s="393"/>
      <c r="AD27" s="393"/>
      <c r="AE27" s="393"/>
      <c r="AF27" s="393"/>
      <c r="AG27" s="393"/>
      <c r="AH27" s="393"/>
      <c r="AI27" s="393"/>
      <c r="AJ27" s="393"/>
      <c r="AK27" s="393"/>
    </row>
    <row r="28" spans="2:37">
      <c r="B28" s="182"/>
      <c r="C28" s="189"/>
      <c r="AA28" s="393"/>
      <c r="AB28" s="393"/>
      <c r="AC28" s="393"/>
      <c r="AD28" s="393"/>
      <c r="AE28" s="393"/>
      <c r="AF28" s="393"/>
      <c r="AG28" s="393"/>
      <c r="AH28" s="393"/>
      <c r="AI28" s="393"/>
      <c r="AJ28" s="393"/>
      <c r="AK28" s="393"/>
    </row>
    <row r="29" spans="2:37">
      <c r="B29" s="182"/>
      <c r="C29" s="189"/>
      <c r="AA29" s="393"/>
      <c r="AB29" s="393"/>
      <c r="AC29" s="393"/>
      <c r="AD29" s="393"/>
      <c r="AE29" s="393"/>
      <c r="AF29" s="393"/>
      <c r="AG29" s="393"/>
      <c r="AH29" s="393"/>
      <c r="AI29" s="393"/>
      <c r="AJ29" s="393"/>
      <c r="AK29" s="393"/>
    </row>
    <row r="30" spans="2:37">
      <c r="B30" s="182"/>
      <c r="C30" s="189"/>
      <c r="AA30" s="393"/>
      <c r="AB30" s="393"/>
      <c r="AC30" s="393"/>
      <c r="AD30" s="393"/>
      <c r="AE30" s="393"/>
      <c r="AF30" s="393"/>
      <c r="AG30" s="393"/>
      <c r="AH30" s="393"/>
      <c r="AI30" s="393"/>
      <c r="AJ30" s="393"/>
      <c r="AK30" s="393"/>
    </row>
    <row r="31" spans="2:37">
      <c r="B31" s="182"/>
      <c r="C31" s="189"/>
      <c r="AA31" s="393"/>
      <c r="AB31" s="393"/>
      <c r="AC31" s="393"/>
      <c r="AD31" s="393"/>
      <c r="AE31" s="393"/>
      <c r="AF31" s="393"/>
      <c r="AG31" s="393"/>
      <c r="AH31" s="393"/>
      <c r="AI31" s="393"/>
      <c r="AJ31" s="393"/>
      <c r="AK31" s="393"/>
    </row>
    <row r="32" spans="2:37">
      <c r="B32" s="182"/>
      <c r="C32" s="189"/>
      <c r="AA32" s="393"/>
      <c r="AB32" s="393"/>
      <c r="AC32" s="393"/>
      <c r="AD32" s="393"/>
      <c r="AE32" s="393"/>
      <c r="AF32" s="393"/>
      <c r="AG32" s="393"/>
      <c r="AH32" s="393"/>
      <c r="AI32" s="393"/>
      <c r="AJ32" s="393"/>
      <c r="AK32" s="393"/>
    </row>
    <row r="33" spans="2:37">
      <c r="B33" s="182"/>
      <c r="C33" s="189"/>
      <c r="AA33" s="393"/>
      <c r="AB33" s="393"/>
      <c r="AC33" s="393"/>
      <c r="AD33" s="393"/>
      <c r="AE33" s="393"/>
      <c r="AF33" s="393"/>
      <c r="AG33" s="393"/>
      <c r="AH33" s="393"/>
      <c r="AI33" s="393"/>
      <c r="AJ33" s="393"/>
      <c r="AK33" s="393"/>
    </row>
    <row r="34" spans="2:37">
      <c r="B34" s="182"/>
      <c r="C34" s="189"/>
      <c r="AA34" s="393"/>
      <c r="AB34" s="393"/>
      <c r="AC34" s="393"/>
      <c r="AD34" s="393"/>
      <c r="AE34" s="393"/>
      <c r="AF34" s="393"/>
      <c r="AG34" s="393"/>
      <c r="AH34" s="393"/>
      <c r="AI34" s="393"/>
      <c r="AJ34" s="393"/>
      <c r="AK34" s="393"/>
    </row>
    <row r="35" spans="2:37">
      <c r="B35" s="182"/>
      <c r="C35" s="189"/>
      <c r="AA35" s="393"/>
      <c r="AB35" s="393"/>
      <c r="AC35" s="393"/>
      <c r="AD35" s="393"/>
      <c r="AE35" s="393"/>
      <c r="AF35" s="393"/>
      <c r="AG35" s="393"/>
      <c r="AH35" s="393"/>
      <c r="AI35" s="393"/>
      <c r="AJ35" s="393"/>
      <c r="AK35" s="393"/>
    </row>
    <row r="36" spans="2:37">
      <c r="B36" s="182"/>
      <c r="C36" s="189"/>
    </row>
    <row r="37" spans="2:37">
      <c r="B37" s="182"/>
      <c r="C37" s="189"/>
    </row>
    <row r="38" spans="2:37">
      <c r="B38" s="182"/>
      <c r="C38" s="189"/>
    </row>
    <row r="39" spans="2:37">
      <c r="E39" s="190"/>
    </row>
    <row r="52" spans="2:5" ht="15.75">
      <c r="B52" s="10"/>
      <c r="C52" s="10"/>
    </row>
    <row r="53" spans="2:5" ht="15.75">
      <c r="B53" s="5"/>
      <c r="C53" s="5"/>
      <c r="D53" s="5"/>
      <c r="E53" s="39"/>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591" customWidth="1"/>
    <col min="2" max="2" width="9.7109375" style="591" customWidth="1"/>
    <col min="3" max="3" width="9.5703125" style="591" customWidth="1"/>
    <col min="4" max="4" width="22" style="591" bestFit="1" customWidth="1"/>
    <col min="5" max="5" width="16.7109375" style="591" customWidth="1"/>
    <col min="6" max="6" width="20.85546875" style="591" bestFit="1" customWidth="1"/>
    <col min="7" max="7" width="16.42578125" style="591" customWidth="1"/>
    <col min="8" max="8" width="18.28515625" style="591" customWidth="1"/>
    <col min="9" max="9" width="20" style="591" customWidth="1"/>
    <col min="10" max="10" width="17.5703125" style="591" customWidth="1"/>
    <col min="11" max="11" width="13.42578125" style="591" customWidth="1"/>
    <col min="12" max="16384" width="9.140625" style="591"/>
  </cols>
  <sheetData>
    <row r="1" spans="1:12" ht="18">
      <c r="A1" s="589" t="s">
        <v>411</v>
      </c>
      <c r="B1" s="589"/>
      <c r="C1" s="589"/>
      <c r="D1" s="590"/>
      <c r="E1" s="336"/>
      <c r="F1" s="590"/>
      <c r="G1" s="590"/>
      <c r="H1" s="590"/>
      <c r="I1" s="590"/>
      <c r="J1" s="337"/>
      <c r="K1" s="590"/>
      <c r="L1" s="590"/>
    </row>
    <row r="2" spans="1:12" ht="15.75">
      <c r="A2" s="1328" t="s">
        <v>964</v>
      </c>
      <c r="B2" s="1328"/>
      <c r="C2" s="1328"/>
      <c r="D2" s="1328"/>
      <c r="E2" s="1328"/>
      <c r="F2" s="1328"/>
      <c r="G2" s="1328"/>
      <c r="H2" s="1328"/>
      <c r="I2" s="1328"/>
      <c r="J2" s="1328"/>
      <c r="K2" s="1328"/>
      <c r="L2" s="1328"/>
    </row>
    <row r="3" spans="1:12" ht="15" customHeight="1" thickBot="1">
      <c r="A3" s="997" t="s">
        <v>1072</v>
      </c>
      <c r="B3" s="997"/>
      <c r="C3" s="997"/>
      <c r="D3" s="590"/>
      <c r="E3" s="336"/>
      <c r="F3" s="590"/>
      <c r="G3" s="590"/>
      <c r="H3" s="590"/>
      <c r="I3" s="590"/>
      <c r="J3" s="337"/>
      <c r="K3" s="590"/>
      <c r="L3" s="590"/>
    </row>
    <row r="4" spans="1:12" ht="15" customHeight="1">
      <c r="A4" s="593"/>
      <c r="B4" s="593"/>
      <c r="C4" s="593"/>
      <c r="D4" s="593"/>
      <c r="E4" s="594"/>
      <c r="F4" s="595" t="s">
        <v>412</v>
      </c>
      <c r="G4" s="595" t="s">
        <v>413</v>
      </c>
      <c r="H4" s="595" t="s">
        <v>17</v>
      </c>
      <c r="I4" s="594"/>
      <c r="J4" s="594"/>
      <c r="K4" s="595" t="s">
        <v>414</v>
      </c>
    </row>
    <row r="5" spans="1:12" ht="15.75">
      <c r="B5" s="596" t="s">
        <v>390</v>
      </c>
      <c r="C5" s="597"/>
      <c r="D5" s="596" t="s">
        <v>415</v>
      </c>
      <c r="E5" s="596" t="s">
        <v>416</v>
      </c>
      <c r="F5" s="598" t="s">
        <v>417</v>
      </c>
      <c r="G5" s="598" t="s">
        <v>418</v>
      </c>
      <c r="H5" s="598" t="s">
        <v>417</v>
      </c>
      <c r="I5" s="598" t="s">
        <v>419</v>
      </c>
      <c r="J5" s="598" t="s">
        <v>420</v>
      </c>
      <c r="K5" s="598" t="s">
        <v>21</v>
      </c>
    </row>
    <row r="6" spans="1:12" s="602" customFormat="1" ht="15.75">
      <c r="A6" s="599"/>
      <c r="B6" s="600" t="s">
        <v>393</v>
      </c>
      <c r="C6" s="601"/>
      <c r="D6" s="600" t="s">
        <v>421</v>
      </c>
      <c r="E6" s="600" t="s">
        <v>422</v>
      </c>
      <c r="F6" s="600" t="s">
        <v>422</v>
      </c>
      <c r="G6" s="600" t="s">
        <v>422</v>
      </c>
      <c r="H6" s="600" t="s">
        <v>422</v>
      </c>
      <c r="I6" s="600" t="s">
        <v>22</v>
      </c>
      <c r="J6" s="600" t="s">
        <v>423</v>
      </c>
      <c r="K6" s="600" t="s">
        <v>424</v>
      </c>
    </row>
    <row r="7" spans="1:12">
      <c r="A7" s="191"/>
      <c r="B7" s="191"/>
      <c r="C7" s="191"/>
      <c r="D7" s="191"/>
      <c r="E7" s="191"/>
      <c r="F7" s="191"/>
      <c r="G7" s="191"/>
      <c r="H7" s="191"/>
      <c r="I7" s="191"/>
      <c r="J7" s="191"/>
      <c r="K7" s="191"/>
    </row>
    <row r="8" spans="1:12" ht="15" customHeight="1">
      <c r="A8" s="338">
        <v>0</v>
      </c>
      <c r="B8" s="337" t="s">
        <v>402</v>
      </c>
      <c r="C8" s="339">
        <v>999</v>
      </c>
      <c r="D8" s="335">
        <v>23843152.958039999</v>
      </c>
      <c r="E8" s="335">
        <v>259825262.66999999</v>
      </c>
      <c r="F8" s="335">
        <v>10272592364.219999</v>
      </c>
      <c r="G8" s="335">
        <v>255688275.90000001</v>
      </c>
      <c r="H8" s="335">
        <v>10528280640.120001</v>
      </c>
      <c r="I8" s="335">
        <v>5312482.22</v>
      </c>
      <c r="J8" s="335">
        <v>122179.16</v>
      </c>
      <c r="K8" s="456">
        <f>J8/I8</f>
        <v>2.2998507089591728E-2</v>
      </c>
    </row>
    <row r="9" spans="1:12" ht="15" customHeight="1">
      <c r="A9" s="338">
        <v>1000</v>
      </c>
      <c r="B9" s="337" t="s">
        <v>402</v>
      </c>
      <c r="C9" s="339">
        <v>1999</v>
      </c>
      <c r="D9" s="334">
        <v>83159202.828940004</v>
      </c>
      <c r="E9" s="334">
        <v>70340669</v>
      </c>
      <c r="F9" s="334">
        <v>211660709.00999999</v>
      </c>
      <c r="G9" s="334">
        <v>111210675.90000001</v>
      </c>
      <c r="H9" s="334">
        <v>322871384.91000003</v>
      </c>
      <c r="I9" s="334">
        <v>11614679.199999999</v>
      </c>
      <c r="J9" s="334">
        <v>237064.08</v>
      </c>
      <c r="K9" s="456">
        <f t="shared" ref="K9:K31" si="0">J9/I9</f>
        <v>2.0410729897731485E-2</v>
      </c>
    </row>
    <row r="10" spans="1:12" ht="15" customHeight="1">
      <c r="A10" s="338">
        <v>2000</v>
      </c>
      <c r="B10" s="337" t="s">
        <v>402</v>
      </c>
      <c r="C10" s="339">
        <v>2999</v>
      </c>
      <c r="D10" s="334">
        <v>144655268.71560001</v>
      </c>
      <c r="E10" s="334">
        <v>71511375.379999995</v>
      </c>
      <c r="F10" s="334">
        <v>183688735.02000001</v>
      </c>
      <c r="G10" s="334">
        <v>139687279.90000001</v>
      </c>
      <c r="H10" s="334">
        <v>323376014.92000002</v>
      </c>
      <c r="I10" s="334">
        <v>14714574.310000001</v>
      </c>
      <c r="J10" s="334">
        <v>294360.78999999998</v>
      </c>
      <c r="K10" s="456">
        <f t="shared" si="0"/>
        <v>2.0004709874614102E-2</v>
      </c>
    </row>
    <row r="11" spans="1:12" ht="15" customHeight="1">
      <c r="A11" s="338">
        <v>3000</v>
      </c>
      <c r="B11" s="337" t="s">
        <v>402</v>
      </c>
      <c r="C11" s="339">
        <v>3999</v>
      </c>
      <c r="D11" s="334">
        <v>202886597.04179999</v>
      </c>
      <c r="E11" s="334">
        <v>71660157.189999998</v>
      </c>
      <c r="F11" s="334">
        <v>183014533.02000001</v>
      </c>
      <c r="G11" s="334">
        <v>152897591.30000001</v>
      </c>
      <c r="H11" s="334">
        <v>335912124.31999999</v>
      </c>
      <c r="I11" s="334">
        <v>17419927.73</v>
      </c>
      <c r="J11" s="334">
        <v>357352.31</v>
      </c>
      <c r="K11" s="456">
        <f t="shared" si="0"/>
        <v>2.051399497970248E-2</v>
      </c>
    </row>
    <row r="12" spans="1:12" ht="15" customHeight="1">
      <c r="A12" s="338">
        <v>4000</v>
      </c>
      <c r="B12" s="337" t="s">
        <v>402</v>
      </c>
      <c r="C12" s="339">
        <v>4999</v>
      </c>
      <c r="D12" s="334">
        <v>255696381.27666</v>
      </c>
      <c r="E12" s="334">
        <v>71516963.620000005</v>
      </c>
      <c r="F12" s="334">
        <v>167428312</v>
      </c>
      <c r="G12" s="334">
        <v>153171689.19999999</v>
      </c>
      <c r="H12" s="334">
        <v>320600001.19999999</v>
      </c>
      <c r="I12" s="334">
        <v>19874634.170000002</v>
      </c>
      <c r="J12" s="334">
        <v>438540.93</v>
      </c>
      <c r="K12" s="456">
        <f t="shared" si="0"/>
        <v>2.2065358599755294E-2</v>
      </c>
    </row>
    <row r="13" spans="1:12" ht="15" customHeight="1">
      <c r="A13" s="338">
        <v>5000</v>
      </c>
      <c r="B13" s="337" t="s">
        <v>402</v>
      </c>
      <c r="C13" s="339">
        <v>5999</v>
      </c>
      <c r="D13" s="334">
        <v>300839114.95679998</v>
      </c>
      <c r="E13" s="334">
        <v>69837197.939999998</v>
      </c>
      <c r="F13" s="334">
        <v>162495616.02000001</v>
      </c>
      <c r="G13" s="334">
        <v>149854216.69999999</v>
      </c>
      <c r="H13" s="334">
        <v>312349832.72000003</v>
      </c>
      <c r="I13" s="334">
        <v>20402952.690000001</v>
      </c>
      <c r="J13" s="334">
        <v>487022.73</v>
      </c>
      <c r="K13" s="456">
        <f t="shared" si="0"/>
        <v>2.387020826837E-2</v>
      </c>
    </row>
    <row r="14" spans="1:12" ht="15" customHeight="1">
      <c r="A14" s="338">
        <v>6000</v>
      </c>
      <c r="B14" s="337" t="s">
        <v>402</v>
      </c>
      <c r="C14" s="339">
        <v>6999</v>
      </c>
      <c r="D14" s="334">
        <v>351522193.97310001</v>
      </c>
      <c r="E14" s="334">
        <v>70741337.659999996</v>
      </c>
      <c r="F14" s="334">
        <v>150327075.02000001</v>
      </c>
      <c r="G14" s="334">
        <v>150341381.09999999</v>
      </c>
      <c r="H14" s="334">
        <v>300668456.12</v>
      </c>
      <c r="I14" s="334">
        <v>21724715.93</v>
      </c>
      <c r="J14" s="334">
        <v>576378.96</v>
      </c>
      <c r="K14" s="456">
        <f t="shared" si="0"/>
        <v>2.6531024012335612E-2</v>
      </c>
    </row>
    <row r="15" spans="1:12" ht="15" customHeight="1">
      <c r="A15" s="338">
        <v>7000</v>
      </c>
      <c r="B15" s="337" t="s">
        <v>402</v>
      </c>
      <c r="C15" s="339">
        <v>7999</v>
      </c>
      <c r="D15" s="334">
        <v>392283337.68580002</v>
      </c>
      <c r="E15" s="334">
        <v>70816589.849999994</v>
      </c>
      <c r="F15" s="334">
        <v>138405071.00999999</v>
      </c>
      <c r="G15" s="334">
        <v>147591270.5</v>
      </c>
      <c r="H15" s="334">
        <v>285996341.50999999</v>
      </c>
      <c r="I15" s="334">
        <v>22648597.289999999</v>
      </c>
      <c r="J15" s="334">
        <v>661250.09</v>
      </c>
      <c r="K15" s="456">
        <f>J15/I15</f>
        <v>2.9196072566134625E-2</v>
      </c>
    </row>
    <row r="16" spans="1:12" ht="15" customHeight="1">
      <c r="A16" s="338">
        <v>8000</v>
      </c>
      <c r="B16" s="337" t="s">
        <v>402</v>
      </c>
      <c r="C16" s="339">
        <v>8999</v>
      </c>
      <c r="D16" s="334">
        <v>442403108.02592999</v>
      </c>
      <c r="E16" s="334">
        <v>72344155.120000005</v>
      </c>
      <c r="F16" s="334">
        <v>144327642.03</v>
      </c>
      <c r="G16" s="334">
        <v>147475449.90000001</v>
      </c>
      <c r="H16" s="334">
        <v>291803091.93000001</v>
      </c>
      <c r="I16" s="334">
        <v>23768043.48</v>
      </c>
      <c r="J16" s="334">
        <v>748223.74</v>
      </c>
      <c r="K16" s="456">
        <f t="shared" si="0"/>
        <v>3.1480241132578066E-2</v>
      </c>
    </row>
    <row r="17" spans="1:11" ht="15" customHeight="1">
      <c r="A17" s="338">
        <v>9000</v>
      </c>
      <c r="B17" s="337" t="s">
        <v>402</v>
      </c>
      <c r="C17" s="339">
        <v>9999</v>
      </c>
      <c r="D17" s="334">
        <v>519300651.80479997</v>
      </c>
      <c r="E17" s="334">
        <v>79159283.659999996</v>
      </c>
      <c r="F17" s="334">
        <v>157522221</v>
      </c>
      <c r="G17" s="334">
        <v>157365420.40000001</v>
      </c>
      <c r="H17" s="334">
        <v>314887641.39999998</v>
      </c>
      <c r="I17" s="334">
        <v>24467146.030000001</v>
      </c>
      <c r="J17" s="334">
        <v>816408.49</v>
      </c>
      <c r="K17" s="456">
        <f t="shared" si="0"/>
        <v>3.3367540660401249E-2</v>
      </c>
    </row>
    <row r="18" spans="1:11" ht="15" customHeight="1">
      <c r="A18" s="338">
        <v>10000</v>
      </c>
      <c r="B18" s="337" t="s">
        <v>402</v>
      </c>
      <c r="C18" s="339">
        <v>10999</v>
      </c>
      <c r="D18" s="334">
        <v>573273297.48699999</v>
      </c>
      <c r="E18" s="334">
        <v>81794159.290000007</v>
      </c>
      <c r="F18" s="334">
        <v>213402499.00999999</v>
      </c>
      <c r="G18" s="334">
        <v>158866931.80000001</v>
      </c>
      <c r="H18" s="334">
        <v>372269430.81</v>
      </c>
      <c r="I18" s="334">
        <v>24666598.609999999</v>
      </c>
      <c r="J18" s="334">
        <v>861294.77</v>
      </c>
      <c r="K18" s="456">
        <f t="shared" si="0"/>
        <v>3.4917451879677708E-2</v>
      </c>
    </row>
    <row r="19" spans="1:11" ht="15" customHeight="1">
      <c r="A19" s="338">
        <v>11000</v>
      </c>
      <c r="B19" s="337" t="s">
        <v>402</v>
      </c>
      <c r="C19" s="339">
        <v>11999</v>
      </c>
      <c r="D19" s="334">
        <v>594847128.75800002</v>
      </c>
      <c r="E19" s="492">
        <v>77889577.969999999</v>
      </c>
      <c r="F19" s="492">
        <v>129708464</v>
      </c>
      <c r="G19" s="492">
        <v>150220542.80000001</v>
      </c>
      <c r="H19" s="492">
        <v>279929006.80000001</v>
      </c>
      <c r="I19" s="492">
        <v>38642465.289999999</v>
      </c>
      <c r="J19" s="492">
        <v>1354020.69</v>
      </c>
      <c r="K19" s="456">
        <f t="shared" si="0"/>
        <v>3.5039707737031911E-2</v>
      </c>
    </row>
    <row r="20" spans="1:11" ht="15" customHeight="1">
      <c r="A20" s="338">
        <v>12000</v>
      </c>
      <c r="B20" s="337" t="s">
        <v>402</v>
      </c>
      <c r="C20" s="339">
        <v>12999</v>
      </c>
      <c r="D20" s="334">
        <v>644078486.30499899</v>
      </c>
      <c r="E20" s="334">
        <v>80045210.030000106</v>
      </c>
      <c r="F20" s="334">
        <v>160459263.25999999</v>
      </c>
      <c r="G20" s="334">
        <v>149593871.40000001</v>
      </c>
      <c r="H20" s="334">
        <v>310053134.66000003</v>
      </c>
      <c r="I20" s="334">
        <v>328643197.74000001</v>
      </c>
      <c r="J20" s="334">
        <v>11322979.43</v>
      </c>
      <c r="K20" s="456">
        <f t="shared" si="0"/>
        <v>3.4453716090475622E-2</v>
      </c>
    </row>
    <row r="21" spans="1:11" ht="15" customHeight="1">
      <c r="A21" s="338">
        <v>13000</v>
      </c>
      <c r="B21" s="337" t="s">
        <v>402</v>
      </c>
      <c r="C21" s="339">
        <v>13999</v>
      </c>
      <c r="D21" s="334">
        <v>689430291.07831097</v>
      </c>
      <c r="E21" s="334">
        <v>82797956.219999999</v>
      </c>
      <c r="F21" s="334">
        <v>146586529.00999999</v>
      </c>
      <c r="G21" s="334">
        <v>148121596.5</v>
      </c>
      <c r="H21" s="334">
        <v>294708125.50999999</v>
      </c>
      <c r="I21" s="334">
        <v>356686101.80000001</v>
      </c>
      <c r="J21" s="334">
        <v>12816186</v>
      </c>
      <c r="K21" s="456">
        <f t="shared" si="0"/>
        <v>3.5931273843650503E-2</v>
      </c>
    </row>
    <row r="22" spans="1:11" ht="15" customHeight="1">
      <c r="A22" s="338">
        <v>14000</v>
      </c>
      <c r="B22" s="337" t="s">
        <v>402</v>
      </c>
      <c r="C22" s="339">
        <v>14999</v>
      </c>
      <c r="D22" s="334">
        <v>774844673.587201</v>
      </c>
      <c r="E22" s="334">
        <v>93200308.510000005</v>
      </c>
      <c r="F22" s="334">
        <v>154445149</v>
      </c>
      <c r="G22" s="334">
        <v>157978097</v>
      </c>
      <c r="H22" s="334">
        <v>312423246</v>
      </c>
      <c r="I22" s="334">
        <v>403284695.31</v>
      </c>
      <c r="J22" s="334">
        <v>14936013.66</v>
      </c>
      <c r="K22" s="456">
        <f t="shared" si="0"/>
        <v>3.703590499143259E-2</v>
      </c>
    </row>
    <row r="23" spans="1:11" ht="15" customHeight="1">
      <c r="A23" s="338">
        <v>15000</v>
      </c>
      <c r="B23" s="337" t="s">
        <v>402</v>
      </c>
      <c r="C23" s="339">
        <v>19999</v>
      </c>
      <c r="D23" s="334">
        <v>4322903342.4941998</v>
      </c>
      <c r="E23" s="334">
        <v>425708469.62</v>
      </c>
      <c r="F23" s="334">
        <v>692632808.00999999</v>
      </c>
      <c r="G23" s="334">
        <v>733777513.60000002</v>
      </c>
      <c r="H23" s="334">
        <v>1426410321.6099999</v>
      </c>
      <c r="I23" s="334">
        <v>2333303088.3800001</v>
      </c>
      <c r="J23" s="334">
        <v>93099729.949999899</v>
      </c>
      <c r="K23" s="456">
        <f>J23/I23</f>
        <v>3.9900401458191417E-2</v>
      </c>
    </row>
    <row r="24" spans="1:11" ht="15" customHeight="1">
      <c r="A24" s="338">
        <v>20000</v>
      </c>
      <c r="B24" s="337" t="s">
        <v>402</v>
      </c>
      <c r="C24" s="339">
        <v>24999</v>
      </c>
      <c r="D24" s="334">
        <v>5217251253.2329998</v>
      </c>
      <c r="E24" s="334">
        <v>410026337.31</v>
      </c>
      <c r="F24" s="334">
        <v>727280999.01999998</v>
      </c>
      <c r="G24" s="334">
        <v>687084327.10000002</v>
      </c>
      <c r="H24" s="334">
        <v>1414365326.1199999</v>
      </c>
      <c r="I24" s="334">
        <v>2987626514.5999999</v>
      </c>
      <c r="J24" s="334">
        <v>128178276.83</v>
      </c>
      <c r="K24" s="456">
        <f t="shared" si="0"/>
        <v>4.2903045679778089E-2</v>
      </c>
    </row>
    <row r="25" spans="1:11" ht="15" customHeight="1">
      <c r="A25" s="338">
        <v>25000</v>
      </c>
      <c r="B25" s="337" t="s">
        <v>402</v>
      </c>
      <c r="C25" s="339">
        <v>29999</v>
      </c>
      <c r="D25" s="334">
        <v>5906376983.8100405</v>
      </c>
      <c r="E25" s="334">
        <v>389424420.01999998</v>
      </c>
      <c r="F25" s="334">
        <v>792104334.11000001</v>
      </c>
      <c r="G25" s="334">
        <v>622845142.89999998</v>
      </c>
      <c r="H25" s="334">
        <v>1414949477.01</v>
      </c>
      <c r="I25" s="334">
        <v>3895328522.2800002</v>
      </c>
      <c r="J25" s="334">
        <v>175152319.41</v>
      </c>
      <c r="K25" s="456">
        <f t="shared" si="0"/>
        <v>4.4964710526515607E-2</v>
      </c>
    </row>
    <row r="26" spans="1:11" ht="15" customHeight="1">
      <c r="A26" s="338">
        <v>30000</v>
      </c>
      <c r="B26" s="337" t="s">
        <v>402</v>
      </c>
      <c r="C26" s="339">
        <v>34999</v>
      </c>
      <c r="D26" s="334">
        <v>6356261081.5717001</v>
      </c>
      <c r="E26" s="334">
        <v>361667737.36000001</v>
      </c>
      <c r="F26" s="334">
        <v>807128358.01999998</v>
      </c>
      <c r="G26" s="334">
        <v>553411882.10000002</v>
      </c>
      <c r="H26" s="334">
        <v>1360540240.1199999</v>
      </c>
      <c r="I26" s="334">
        <v>4309118300.3299999</v>
      </c>
      <c r="J26" s="334">
        <v>201691143.62</v>
      </c>
      <c r="K26" s="456">
        <f t="shared" si="0"/>
        <v>4.6805664073913712E-2</v>
      </c>
    </row>
    <row r="27" spans="1:11" ht="15" customHeight="1">
      <c r="A27" s="338">
        <v>35000</v>
      </c>
      <c r="B27" s="337" t="s">
        <v>402</v>
      </c>
      <c r="C27" s="339">
        <v>39999</v>
      </c>
      <c r="D27" s="334">
        <v>6563691807.6942101</v>
      </c>
      <c r="E27" s="334">
        <v>327540781.56999999</v>
      </c>
      <c r="F27" s="334">
        <v>861964661</v>
      </c>
      <c r="G27" s="334">
        <v>480949979.60000002</v>
      </c>
      <c r="H27" s="334">
        <v>1342914640.5999999</v>
      </c>
      <c r="I27" s="334">
        <v>4572306856.7299995</v>
      </c>
      <c r="J27" s="334">
        <v>219838334.16999999</v>
      </c>
      <c r="K27" s="456">
        <f t="shared" si="0"/>
        <v>4.8080398157533746E-2</v>
      </c>
    </row>
    <row r="28" spans="1:11" ht="15" customHeight="1">
      <c r="A28" s="338">
        <v>40000</v>
      </c>
      <c r="B28" s="337" t="s">
        <v>402</v>
      </c>
      <c r="C28" s="339">
        <v>44999</v>
      </c>
      <c r="D28" s="334">
        <v>6637087252.2461996</v>
      </c>
      <c r="E28" s="334">
        <v>293823522.75999999</v>
      </c>
      <c r="F28" s="334">
        <v>1063695748</v>
      </c>
      <c r="G28" s="334">
        <v>413165308.89999998</v>
      </c>
      <c r="H28" s="334">
        <v>1476861056.9000001</v>
      </c>
      <c r="I28" s="334">
        <v>4715957846.4499998</v>
      </c>
      <c r="J28" s="334">
        <v>231391655.94</v>
      </c>
      <c r="K28" s="456">
        <f t="shared" si="0"/>
        <v>4.906567519770838E-2</v>
      </c>
    </row>
    <row r="29" spans="1:11" ht="15" customHeight="1">
      <c r="A29" s="338">
        <v>45000</v>
      </c>
      <c r="B29" s="337" t="s">
        <v>402</v>
      </c>
      <c r="C29" s="339">
        <v>49999</v>
      </c>
      <c r="D29" s="334">
        <v>6699814357.5531998</v>
      </c>
      <c r="E29" s="334">
        <v>267612252.28999999</v>
      </c>
      <c r="F29" s="334">
        <v>917873844.02999997</v>
      </c>
      <c r="G29" s="334">
        <v>360755292.80000001</v>
      </c>
      <c r="H29" s="334">
        <v>1278629136.8299999</v>
      </c>
      <c r="I29" s="334">
        <v>4873876120.0900002</v>
      </c>
      <c r="J29" s="334">
        <v>242495757.38999999</v>
      </c>
      <c r="K29" s="456">
        <f t="shared" si="0"/>
        <v>4.9754189769091239E-2</v>
      </c>
    </row>
    <row r="30" spans="1:11" ht="15" customHeight="1">
      <c r="A30" s="338">
        <v>50000</v>
      </c>
      <c r="B30" s="337" t="s">
        <v>402</v>
      </c>
      <c r="C30" s="339">
        <v>74999</v>
      </c>
      <c r="D30" s="334">
        <v>31446691192.1814</v>
      </c>
      <c r="E30" s="334">
        <v>1044911797.6</v>
      </c>
      <c r="F30" s="334">
        <v>4187437026.3400002</v>
      </c>
      <c r="G30" s="334">
        <v>1209872926.4000001</v>
      </c>
      <c r="H30" s="334">
        <v>5397309952.7399998</v>
      </c>
      <c r="I30" s="334">
        <v>24083465326.68</v>
      </c>
      <c r="J30" s="334">
        <v>1227684208.1600001</v>
      </c>
      <c r="K30" s="456">
        <f t="shared" si="0"/>
        <v>5.0976227528185251E-2</v>
      </c>
    </row>
    <row r="31" spans="1:11">
      <c r="A31" s="338">
        <v>75000</v>
      </c>
      <c r="B31" s="337" t="s">
        <v>402</v>
      </c>
      <c r="C31" s="339">
        <v>99999</v>
      </c>
      <c r="D31" s="334">
        <v>29043562576.360001</v>
      </c>
      <c r="E31" s="334">
        <v>770984983.39999998</v>
      </c>
      <c r="F31" s="334">
        <v>3879724669.3099999</v>
      </c>
      <c r="G31" s="334">
        <v>632067410.5</v>
      </c>
      <c r="H31" s="334">
        <v>4511792079.8100004</v>
      </c>
      <c r="I31" s="334">
        <v>23553300607.25</v>
      </c>
      <c r="J31" s="334">
        <v>1234018541.3499999</v>
      </c>
      <c r="K31" s="456">
        <f t="shared" si="0"/>
        <v>5.2392595073072416E-2</v>
      </c>
    </row>
    <row r="32" spans="1:11">
      <c r="A32" s="338">
        <v>100000</v>
      </c>
      <c r="B32" s="337" t="s">
        <v>400</v>
      </c>
      <c r="C32" s="336" t="s">
        <v>425</v>
      </c>
      <c r="D32" s="334">
        <v>176416951599.79901</v>
      </c>
      <c r="E32" s="334">
        <v>2171214072.8200002</v>
      </c>
      <c r="F32" s="334">
        <v>23796863910.169998</v>
      </c>
      <c r="G32" s="334">
        <v>477321398.69999999</v>
      </c>
      <c r="H32" s="334">
        <v>24274185308.869999</v>
      </c>
      <c r="I32" s="334">
        <v>154394163894.23001</v>
      </c>
      <c r="J32" s="334">
        <v>8542838998.6200104</v>
      </c>
      <c r="K32" s="456">
        <f>J32/I32</f>
        <v>5.5331359574396916E-2</v>
      </c>
    </row>
    <row r="33" spans="1:47">
      <c r="A33" s="338"/>
      <c r="B33" s="337"/>
      <c r="C33" s="336"/>
      <c r="D33" s="334"/>
      <c r="E33" s="334"/>
      <c r="F33" s="334"/>
      <c r="G33" s="334"/>
      <c r="H33" s="334"/>
      <c r="I33" s="334"/>
      <c r="J33" s="334"/>
      <c r="K33" s="456"/>
    </row>
    <row r="34" spans="1:47">
      <c r="A34" s="193" t="s">
        <v>17</v>
      </c>
      <c r="B34" s="193"/>
      <c r="C34" s="193"/>
      <c r="D34" s="196">
        <f>SUM(D8:D32)</f>
        <v>284603654333.42596</v>
      </c>
      <c r="E34" s="196">
        <f t="shared" ref="E34:J34" si="1">SUM(E8:E32)</f>
        <v>7786394578.8600006</v>
      </c>
      <c r="F34" s="196">
        <f t="shared" si="1"/>
        <v>50302770540.639999</v>
      </c>
      <c r="G34" s="196">
        <f t="shared" si="1"/>
        <v>8501315472.9000006</v>
      </c>
      <c r="H34" s="196">
        <f t="shared" si="1"/>
        <v>58804086013.539993</v>
      </c>
      <c r="I34" s="196">
        <f t="shared" si="1"/>
        <v>231052317888.82001</v>
      </c>
      <c r="J34" s="196">
        <f t="shared" si="1"/>
        <v>12342418241.27001</v>
      </c>
      <c r="K34" s="197">
        <f>J34/I34</f>
        <v>5.3418283590684665E-2</v>
      </c>
    </row>
    <row r="35" spans="1:47">
      <c r="D35" s="630"/>
    </row>
    <row r="36" spans="1:47" s="590" customFormat="1" ht="15.75">
      <c r="A36" s="603" t="s">
        <v>1</v>
      </c>
      <c r="B36" s="597"/>
      <c r="C36" s="604"/>
      <c r="D36" s="605"/>
      <c r="E36" s="605"/>
      <c r="F36" s="605"/>
      <c r="G36" s="605"/>
      <c r="H36" s="606"/>
      <c r="I36" s="605"/>
      <c r="J36" s="607"/>
      <c r="K36" s="608"/>
      <c r="N36" s="997"/>
      <c r="O36" s="609"/>
      <c r="P36" s="610"/>
      <c r="Q36" s="611"/>
      <c r="R36" s="611"/>
      <c r="S36" s="611"/>
      <c r="T36" s="611"/>
      <c r="U36" s="612"/>
      <c r="V36" s="611"/>
      <c r="W36" s="611"/>
      <c r="X36" s="611"/>
      <c r="AA36" s="997"/>
      <c r="AB36" s="609"/>
      <c r="AC36" s="610"/>
      <c r="AD36" s="611"/>
      <c r="AE36" s="611"/>
      <c r="AF36" s="611"/>
      <c r="AG36" s="611"/>
      <c r="AH36" s="612"/>
      <c r="AI36" s="611"/>
      <c r="AJ36" s="611"/>
      <c r="AK36" s="611"/>
      <c r="AN36" s="613"/>
      <c r="AO36" s="613"/>
      <c r="AP36" s="613"/>
      <c r="AQ36" s="613"/>
      <c r="AR36" s="613"/>
      <c r="AS36" s="613"/>
      <c r="AT36" s="613"/>
      <c r="AU36" s="613"/>
    </row>
    <row r="37" spans="1:47" s="590" customFormat="1">
      <c r="A37" s="926" t="s">
        <v>1003</v>
      </c>
      <c r="B37" s="615"/>
      <c r="C37" s="336"/>
      <c r="D37" s="615"/>
      <c r="E37" s="615"/>
      <c r="F37" s="615"/>
      <c r="G37" s="615"/>
      <c r="H37" s="337"/>
      <c r="I37" s="615"/>
      <c r="J37" s="615"/>
      <c r="K37" s="615"/>
      <c r="N37" s="614"/>
      <c r="O37" s="615"/>
      <c r="P37" s="336"/>
      <c r="Q37" s="615"/>
      <c r="R37" s="615"/>
      <c r="S37" s="615"/>
      <c r="T37" s="615"/>
      <c r="U37" s="337"/>
      <c r="V37" s="615"/>
      <c r="W37" s="615"/>
      <c r="X37" s="615"/>
    </row>
    <row r="38" spans="1:47" s="590" customFormat="1">
      <c r="A38" s="616" t="s">
        <v>1004</v>
      </c>
      <c r="C38" s="336"/>
      <c r="H38" s="337"/>
      <c r="N38" s="614"/>
      <c r="P38" s="336"/>
      <c r="U38" s="337"/>
    </row>
    <row r="39" spans="1:47" s="590" customFormat="1">
      <c r="A39" s="616" t="s">
        <v>1005</v>
      </c>
      <c r="C39" s="336"/>
      <c r="H39" s="337"/>
      <c r="N39" s="614"/>
      <c r="P39" s="336"/>
      <c r="U39" s="337"/>
    </row>
    <row r="40" spans="1:47" s="590" customFormat="1" ht="12.75" customHeight="1">
      <c r="A40" s="926" t="s">
        <v>1006</v>
      </c>
      <c r="F40" s="609"/>
      <c r="N40" s="617"/>
      <c r="P40" s="336"/>
      <c r="U40" s="337"/>
    </row>
    <row r="41" spans="1:47" s="590" customFormat="1" ht="12.75" customHeight="1">
      <c r="A41" s="926" t="s">
        <v>1007</v>
      </c>
      <c r="B41" s="598"/>
      <c r="C41" s="598"/>
      <c r="D41" s="598"/>
      <c r="E41" s="598"/>
      <c r="F41" s="598"/>
      <c r="G41" s="598"/>
      <c r="H41" s="598"/>
      <c r="I41" s="598"/>
      <c r="J41" s="598"/>
      <c r="K41" s="598"/>
      <c r="N41" s="617"/>
      <c r="P41" s="336"/>
      <c r="U41" s="337"/>
    </row>
    <row r="42" spans="1:47">
      <c r="A42" s="926" t="s">
        <v>1008</v>
      </c>
    </row>
    <row r="43" spans="1:47">
      <c r="A43" s="926" t="s">
        <v>1009</v>
      </c>
    </row>
    <row r="49" spans="6:6">
      <c r="F49" s="618"/>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35"/>
  <sheetViews>
    <sheetView zoomScaleNormal="100" workbookViewId="0"/>
  </sheetViews>
  <sheetFormatPr defaultColWidth="9.140625" defaultRowHeight="12.75"/>
  <cols>
    <col min="1" max="1" width="12.42578125" style="591" customWidth="1"/>
    <col min="2" max="2" width="4.7109375" style="591" customWidth="1"/>
    <col min="3" max="3" width="12.42578125" style="591" customWidth="1"/>
    <col min="4" max="7" width="16.28515625" style="591" customWidth="1"/>
    <col min="8" max="27" width="9.140625" style="591"/>
    <col min="28" max="28" width="16.42578125" style="591" customWidth="1"/>
    <col min="29" max="16384" width="9.140625" style="591"/>
  </cols>
  <sheetData>
    <row r="1" spans="1:7" ht="18" customHeight="1">
      <c r="A1" s="619" t="s">
        <v>404</v>
      </c>
      <c r="B1" s="619"/>
      <c r="C1" s="619"/>
    </row>
    <row r="2" spans="1:7" ht="15.75" customHeight="1">
      <c r="A2" s="609" t="s">
        <v>405</v>
      </c>
      <c r="B2" s="609"/>
      <c r="C2" s="609"/>
    </row>
    <row r="3" spans="1:7" ht="15.75" customHeight="1">
      <c r="A3" s="592" t="str">
        <f>'Table 1.2'!A3</f>
        <v>Taxable Year 2017</v>
      </c>
      <c r="B3" s="609"/>
      <c r="C3" s="609"/>
    </row>
    <row r="4" spans="1:7" ht="16.5" customHeight="1" thickBot="1"/>
    <row r="5" spans="1:7" ht="15.75" customHeight="1">
      <c r="A5" s="595"/>
      <c r="B5" s="595"/>
      <c r="C5" s="620"/>
      <c r="D5" s="195"/>
      <c r="E5" s="620" t="s">
        <v>406</v>
      </c>
      <c r="F5" s="620" t="s">
        <v>406</v>
      </c>
      <c r="G5" s="620" t="s">
        <v>17</v>
      </c>
    </row>
    <row r="6" spans="1:7" ht="15.75" customHeight="1">
      <c r="A6" s="596"/>
      <c r="B6" s="596" t="s">
        <v>390</v>
      </c>
      <c r="C6" s="621"/>
      <c r="D6" s="621" t="s">
        <v>407</v>
      </c>
      <c r="E6" s="621" t="s">
        <v>999</v>
      </c>
      <c r="F6" s="621" t="s">
        <v>999</v>
      </c>
      <c r="G6" s="621" t="s">
        <v>409</v>
      </c>
    </row>
    <row r="7" spans="1:7" ht="15.75" customHeight="1">
      <c r="A7" s="600"/>
      <c r="B7" s="600" t="s">
        <v>393</v>
      </c>
      <c r="C7" s="622"/>
      <c r="D7" s="622" t="s">
        <v>410</v>
      </c>
      <c r="E7" s="622" t="s">
        <v>998</v>
      </c>
      <c r="F7" s="622" t="s">
        <v>1000</v>
      </c>
      <c r="G7" s="622" t="s">
        <v>410</v>
      </c>
    </row>
    <row r="8" spans="1:7" ht="15" customHeight="1">
      <c r="A8" s="191"/>
      <c r="B8" s="191"/>
      <c r="C8" s="191"/>
      <c r="D8" s="621"/>
      <c r="E8" s="191"/>
      <c r="F8" s="191"/>
      <c r="G8" s="191"/>
    </row>
    <row r="9" spans="1:7" ht="12.75" customHeight="1">
      <c r="A9" s="339">
        <v>999</v>
      </c>
      <c r="B9" s="337" t="s">
        <v>400</v>
      </c>
      <c r="C9" s="336" t="s">
        <v>401</v>
      </c>
      <c r="D9" s="334">
        <v>88408</v>
      </c>
      <c r="E9" s="334">
        <v>49020</v>
      </c>
      <c r="F9" s="334">
        <v>12016</v>
      </c>
      <c r="G9" s="334">
        <v>149444</v>
      </c>
    </row>
    <row r="10" spans="1:7" ht="12.75" customHeight="1">
      <c r="A10" s="623">
        <v>1000</v>
      </c>
      <c r="B10" s="337" t="s">
        <v>402</v>
      </c>
      <c r="C10" s="339">
        <v>1999</v>
      </c>
      <c r="D10" s="334">
        <v>46447</v>
      </c>
      <c r="E10" s="334">
        <v>6771</v>
      </c>
      <c r="F10" s="334">
        <v>2069</v>
      </c>
      <c r="G10" s="334">
        <v>55287</v>
      </c>
    </row>
    <row r="11" spans="1:7" ht="12.75" customHeight="1">
      <c r="A11" s="623">
        <v>2000</v>
      </c>
      <c r="B11" s="337" t="s">
        <v>402</v>
      </c>
      <c r="C11" s="339">
        <v>2999</v>
      </c>
      <c r="D11" s="334">
        <v>49991</v>
      </c>
      <c r="E11" s="334">
        <v>5994</v>
      </c>
      <c r="F11" s="334">
        <v>1935</v>
      </c>
      <c r="G11" s="334">
        <v>57920</v>
      </c>
    </row>
    <row r="12" spans="1:7" ht="12.75" customHeight="1">
      <c r="A12" s="623">
        <v>3000</v>
      </c>
      <c r="B12" s="337" t="s">
        <v>402</v>
      </c>
      <c r="C12" s="339">
        <v>3999</v>
      </c>
      <c r="D12" s="334">
        <v>50548</v>
      </c>
      <c r="E12" s="334">
        <v>5639</v>
      </c>
      <c r="F12" s="334">
        <v>1832</v>
      </c>
      <c r="G12" s="334">
        <v>58019</v>
      </c>
    </row>
    <row r="13" spans="1:7" ht="12.75" customHeight="1">
      <c r="A13" s="623">
        <v>4000</v>
      </c>
      <c r="B13" s="337" t="s">
        <v>402</v>
      </c>
      <c r="C13" s="339">
        <v>4999</v>
      </c>
      <c r="D13" s="334">
        <v>49449</v>
      </c>
      <c r="E13" s="334">
        <v>5575</v>
      </c>
      <c r="F13" s="334">
        <v>1857</v>
      </c>
      <c r="G13" s="334">
        <v>56881</v>
      </c>
    </row>
    <row r="14" spans="1:7" ht="12.75" customHeight="1">
      <c r="A14" s="623">
        <v>5000</v>
      </c>
      <c r="B14" s="337" t="s">
        <v>402</v>
      </c>
      <c r="C14" s="339">
        <v>5999</v>
      </c>
      <c r="D14" s="334">
        <v>47540</v>
      </c>
      <c r="E14" s="334">
        <v>5381</v>
      </c>
      <c r="F14" s="334">
        <v>1822</v>
      </c>
      <c r="G14" s="334">
        <v>54743</v>
      </c>
    </row>
    <row r="15" spans="1:7" ht="12.75" customHeight="1">
      <c r="A15" s="623">
        <v>6000</v>
      </c>
      <c r="B15" s="337" t="s">
        <v>402</v>
      </c>
      <c r="C15" s="339">
        <v>6999</v>
      </c>
      <c r="D15" s="334">
        <v>47064</v>
      </c>
      <c r="E15" s="334">
        <v>5340</v>
      </c>
      <c r="F15" s="334">
        <v>1739</v>
      </c>
      <c r="G15" s="334">
        <v>54143</v>
      </c>
    </row>
    <row r="16" spans="1:7" ht="12.75" customHeight="1">
      <c r="A16" s="623">
        <v>7000</v>
      </c>
      <c r="B16" s="337" t="s">
        <v>402</v>
      </c>
      <c r="C16" s="339">
        <v>7999</v>
      </c>
      <c r="D16" s="334">
        <v>45044</v>
      </c>
      <c r="E16" s="334">
        <v>5523</v>
      </c>
      <c r="F16" s="334">
        <v>1751</v>
      </c>
      <c r="G16" s="334">
        <v>52318</v>
      </c>
    </row>
    <row r="17" spans="1:33" ht="12.75" customHeight="1">
      <c r="A17" s="623">
        <v>8000</v>
      </c>
      <c r="B17" s="337" t="s">
        <v>402</v>
      </c>
      <c r="C17" s="339">
        <v>8999</v>
      </c>
      <c r="D17" s="334">
        <v>44709</v>
      </c>
      <c r="E17" s="334">
        <v>5647</v>
      </c>
      <c r="F17" s="334">
        <v>1723</v>
      </c>
      <c r="G17" s="334">
        <v>52079</v>
      </c>
      <c r="AA17" s="626"/>
      <c r="AB17" s="624"/>
      <c r="AC17" s="624"/>
      <c r="AD17" s="624"/>
      <c r="AE17" s="624"/>
      <c r="AF17" s="628"/>
    </row>
    <row r="18" spans="1:33" ht="12.75" customHeight="1">
      <c r="A18" s="623">
        <v>9000</v>
      </c>
      <c r="B18" s="337" t="s">
        <v>402</v>
      </c>
      <c r="C18" s="339">
        <v>9999</v>
      </c>
      <c r="D18" s="334">
        <v>46789</v>
      </c>
      <c r="E18" s="334">
        <v>6132</v>
      </c>
      <c r="F18" s="334">
        <v>1698</v>
      </c>
      <c r="G18" s="334">
        <v>54619</v>
      </c>
      <c r="AA18" s="844"/>
      <c r="AB18" s="844"/>
      <c r="AC18" s="844"/>
      <c r="AD18" s="844"/>
      <c r="AE18" s="844"/>
      <c r="AF18" s="844"/>
      <c r="AG18" s="844"/>
    </row>
    <row r="19" spans="1:33" ht="12.75" customHeight="1">
      <c r="A19" s="623">
        <v>10000</v>
      </c>
      <c r="B19" s="337" t="s">
        <v>402</v>
      </c>
      <c r="C19" s="339">
        <v>10999</v>
      </c>
      <c r="D19" s="334">
        <v>46647</v>
      </c>
      <c r="E19" s="334">
        <v>6286</v>
      </c>
      <c r="F19" s="334">
        <v>1765</v>
      </c>
      <c r="G19" s="334">
        <v>54698</v>
      </c>
      <c r="AA19" s="844"/>
      <c r="AB19" s="845" t="s">
        <v>407</v>
      </c>
      <c r="AC19" s="846">
        <f>D35</f>
        <v>2280339</v>
      </c>
      <c r="AD19" s="847">
        <f>AC19/AC$22</f>
        <v>0.5820518822112335</v>
      </c>
      <c r="AE19" s="844"/>
      <c r="AF19" s="844"/>
      <c r="AG19" s="844"/>
    </row>
    <row r="20" spans="1:33" ht="12.75" customHeight="1">
      <c r="A20" s="623">
        <v>11000</v>
      </c>
      <c r="B20" s="337" t="s">
        <v>402</v>
      </c>
      <c r="C20" s="339">
        <v>11999</v>
      </c>
      <c r="D20" s="334">
        <v>43806</v>
      </c>
      <c r="E20" s="334">
        <v>6165</v>
      </c>
      <c r="F20" s="334">
        <v>1760</v>
      </c>
      <c r="G20" s="334">
        <v>51731</v>
      </c>
      <c r="AA20" s="844"/>
      <c r="AB20" s="845" t="s">
        <v>1001</v>
      </c>
      <c r="AC20" s="846">
        <f>F35</f>
        <v>155102</v>
      </c>
      <c r="AD20" s="847">
        <f>AC20/AC$22</f>
        <v>3.9589469387984307E-2</v>
      </c>
      <c r="AE20" s="844"/>
      <c r="AF20" s="844"/>
      <c r="AG20" s="844"/>
    </row>
    <row r="21" spans="1:33" ht="12.75" customHeight="1">
      <c r="A21" s="623">
        <v>12000</v>
      </c>
      <c r="B21" s="337" t="s">
        <v>402</v>
      </c>
      <c r="C21" s="339">
        <v>12999</v>
      </c>
      <c r="D21" s="334">
        <v>43308</v>
      </c>
      <c r="E21" s="334">
        <v>6514</v>
      </c>
      <c r="F21" s="334">
        <v>1744</v>
      </c>
      <c r="G21" s="334">
        <v>51566</v>
      </c>
      <c r="AA21" s="844"/>
      <c r="AB21" s="845" t="s">
        <v>1002</v>
      </c>
      <c r="AC21" s="846">
        <f>E35</f>
        <v>1482318</v>
      </c>
      <c r="AD21" s="847">
        <f>AC21/AC$22</f>
        <v>0.3783586484007822</v>
      </c>
      <c r="AE21" s="844"/>
      <c r="AF21" s="844"/>
      <c r="AG21" s="844"/>
    </row>
    <row r="22" spans="1:33" ht="12.75" customHeight="1">
      <c r="A22" s="623">
        <v>13000</v>
      </c>
      <c r="B22" s="337" t="s">
        <v>402</v>
      </c>
      <c r="C22" s="339">
        <v>13999</v>
      </c>
      <c r="D22" s="334">
        <v>42801</v>
      </c>
      <c r="E22" s="334">
        <v>6574</v>
      </c>
      <c r="F22" s="334">
        <v>1693</v>
      </c>
      <c r="G22" s="334">
        <v>51068</v>
      </c>
      <c r="AA22" s="844"/>
      <c r="AB22" s="844"/>
      <c r="AC22" s="848">
        <f>SUM(AC19:AC21)</f>
        <v>3917759</v>
      </c>
      <c r="AD22" s="849">
        <f>SUM(AD19:AD21)</f>
        <v>1</v>
      </c>
      <c r="AE22" s="844"/>
      <c r="AF22" s="844"/>
      <c r="AG22" s="844"/>
    </row>
    <row r="23" spans="1:33" ht="12.75" customHeight="1">
      <c r="A23" s="623">
        <v>14000</v>
      </c>
      <c r="B23" s="337" t="s">
        <v>402</v>
      </c>
      <c r="C23" s="339">
        <v>14999</v>
      </c>
      <c r="D23" s="334">
        <v>44211</v>
      </c>
      <c r="E23" s="334">
        <v>7521</v>
      </c>
      <c r="F23" s="334">
        <v>1737</v>
      </c>
      <c r="G23" s="334">
        <v>53469</v>
      </c>
      <c r="AA23" s="844"/>
      <c r="AB23" s="844"/>
      <c r="AC23" s="844">
        <f>58+4+38</f>
        <v>100</v>
      </c>
      <c r="AD23" s="844"/>
      <c r="AE23" s="844"/>
      <c r="AF23" s="844"/>
      <c r="AG23" s="844"/>
    </row>
    <row r="24" spans="1:33" ht="12.75" customHeight="1">
      <c r="A24" s="623">
        <v>15000</v>
      </c>
      <c r="B24" s="337" t="s">
        <v>402</v>
      </c>
      <c r="C24" s="339">
        <v>19999</v>
      </c>
      <c r="D24" s="334">
        <v>199603</v>
      </c>
      <c r="E24" s="334">
        <v>39164</v>
      </c>
      <c r="F24" s="334">
        <v>8735</v>
      </c>
      <c r="G24" s="334">
        <v>247502</v>
      </c>
      <c r="AA24" s="844"/>
      <c r="AB24" s="844"/>
      <c r="AC24" s="844"/>
      <c r="AD24" s="844"/>
      <c r="AE24" s="844"/>
      <c r="AF24" s="844"/>
      <c r="AG24" s="844"/>
    </row>
    <row r="25" spans="1:33" ht="12.75" customHeight="1">
      <c r="A25" s="623">
        <v>20000</v>
      </c>
      <c r="B25" s="337" t="s">
        <v>402</v>
      </c>
      <c r="C25" s="339">
        <v>24999</v>
      </c>
      <c r="D25" s="334">
        <v>179667</v>
      </c>
      <c r="E25" s="334">
        <v>43627</v>
      </c>
      <c r="F25" s="334">
        <v>8889</v>
      </c>
      <c r="G25" s="334">
        <v>232183</v>
      </c>
      <c r="H25" s="943"/>
      <c r="AA25" s="844"/>
      <c r="AB25" s="844"/>
      <c r="AC25" s="844"/>
      <c r="AD25" s="844"/>
      <c r="AE25" s="844"/>
      <c r="AF25" s="844"/>
      <c r="AG25" s="844"/>
    </row>
    <row r="26" spans="1:33" ht="12.75" customHeight="1">
      <c r="A26" s="623">
        <v>25000</v>
      </c>
      <c r="B26" s="337" t="s">
        <v>402</v>
      </c>
      <c r="C26" s="339">
        <v>29999</v>
      </c>
      <c r="D26" s="334">
        <v>161638</v>
      </c>
      <c r="E26" s="334">
        <v>44606</v>
      </c>
      <c r="F26" s="334">
        <v>8830</v>
      </c>
      <c r="G26" s="334">
        <v>215074</v>
      </c>
    </row>
    <row r="27" spans="1:33" ht="12.75" customHeight="1">
      <c r="A27" s="623">
        <v>30000</v>
      </c>
      <c r="B27" s="337" t="s">
        <v>402</v>
      </c>
      <c r="C27" s="339">
        <v>34999</v>
      </c>
      <c r="D27" s="334">
        <v>141695</v>
      </c>
      <c r="E27" s="334">
        <v>45312</v>
      </c>
      <c r="F27" s="334">
        <v>8920</v>
      </c>
      <c r="G27" s="334">
        <v>195927</v>
      </c>
    </row>
    <row r="28" spans="1:33" ht="12.75" customHeight="1">
      <c r="A28" s="623">
        <v>35000</v>
      </c>
      <c r="B28" s="337" t="s">
        <v>402</v>
      </c>
      <c r="C28" s="339">
        <v>39999</v>
      </c>
      <c r="D28" s="334">
        <v>121163</v>
      </c>
      <c r="E28" s="334">
        <v>45766</v>
      </c>
      <c r="F28" s="334">
        <v>8365</v>
      </c>
      <c r="G28" s="334">
        <v>175294</v>
      </c>
      <c r="H28" s="943"/>
    </row>
    <row r="29" spans="1:33" ht="12.75" customHeight="1">
      <c r="A29" s="623">
        <v>40000</v>
      </c>
      <c r="B29" s="337" t="s">
        <v>402</v>
      </c>
      <c r="C29" s="339">
        <v>44999</v>
      </c>
      <c r="D29" s="334">
        <v>103184</v>
      </c>
      <c r="E29" s="334">
        <v>44984</v>
      </c>
      <c r="F29" s="334">
        <v>8185</v>
      </c>
      <c r="G29" s="334">
        <v>156353</v>
      </c>
    </row>
    <row r="30" spans="1:33" ht="12.75" customHeight="1">
      <c r="A30" s="623">
        <v>45000</v>
      </c>
      <c r="B30" s="337" t="s">
        <v>402</v>
      </c>
      <c r="C30" s="339">
        <v>49999</v>
      </c>
      <c r="D30" s="334">
        <v>89417</v>
      </c>
      <c r="E30" s="334">
        <v>44120</v>
      </c>
      <c r="F30" s="334">
        <v>7672</v>
      </c>
      <c r="G30" s="334">
        <v>141209</v>
      </c>
    </row>
    <row r="31" spans="1:33" ht="12.75" customHeight="1">
      <c r="A31" s="623">
        <v>50000</v>
      </c>
      <c r="B31" s="337" t="s">
        <v>402</v>
      </c>
      <c r="C31" s="339">
        <v>74999</v>
      </c>
      <c r="D31" s="334">
        <v>272206</v>
      </c>
      <c r="E31" s="334">
        <v>214313</v>
      </c>
      <c r="F31" s="334">
        <v>25259</v>
      </c>
      <c r="G31" s="334">
        <v>511778</v>
      </c>
      <c r="H31" s="943"/>
    </row>
    <row r="32" spans="1:33" ht="12.75" customHeight="1">
      <c r="A32" s="623">
        <v>75000</v>
      </c>
      <c r="B32" s="337" t="s">
        <v>402</v>
      </c>
      <c r="C32" s="339">
        <v>99999</v>
      </c>
      <c r="D32" s="334">
        <v>125610</v>
      </c>
      <c r="E32" s="334">
        <v>196026</v>
      </c>
      <c r="F32" s="334">
        <v>13219</v>
      </c>
      <c r="G32" s="334">
        <v>334855</v>
      </c>
    </row>
    <row r="33" spans="1:7" ht="12.75" customHeight="1">
      <c r="A33" s="623">
        <v>100000</v>
      </c>
      <c r="B33" s="337" t="s">
        <v>400</v>
      </c>
      <c r="C33" s="625" t="s">
        <v>425</v>
      </c>
      <c r="D33" s="492">
        <v>149394</v>
      </c>
      <c r="E33" s="492">
        <v>630318</v>
      </c>
      <c r="F33" s="492">
        <v>19887</v>
      </c>
      <c r="G33" s="492">
        <v>799599</v>
      </c>
    </row>
    <row r="34" spans="1:7" ht="12.75" customHeight="1">
      <c r="A34" s="623"/>
      <c r="B34" s="337"/>
      <c r="C34" s="625"/>
      <c r="D34" s="492"/>
      <c r="E34" s="492"/>
      <c r="F34" s="492"/>
      <c r="G34" s="492"/>
    </row>
    <row r="35" spans="1:7" ht="15" customHeight="1">
      <c r="A35" s="193" t="s">
        <v>403</v>
      </c>
      <c r="B35" s="193"/>
      <c r="C35" s="193"/>
      <c r="D35" s="194">
        <f>SUM(D9:D33)</f>
        <v>2280339</v>
      </c>
      <c r="E35" s="194">
        <f>SUM(E9:E33)</f>
        <v>1482318</v>
      </c>
      <c r="F35" s="194">
        <f>SUM(F9:F33)</f>
        <v>155102</v>
      </c>
      <c r="G35" s="194">
        <f>SUM(G9:G33)</f>
        <v>3917759</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5"/>
  <sheetViews>
    <sheetView zoomScaleNormal="100" workbookViewId="0"/>
  </sheetViews>
  <sheetFormatPr defaultColWidth="9.140625" defaultRowHeight="12.75"/>
  <cols>
    <col min="1" max="1" width="12.42578125" style="591" customWidth="1"/>
    <col min="2" max="2" width="4.7109375" style="591" customWidth="1"/>
    <col min="3" max="3" width="12.42578125" style="591" customWidth="1"/>
    <col min="4" max="4" width="16.42578125" style="591" customWidth="1"/>
    <col min="5" max="8" width="15" style="591" customWidth="1"/>
    <col min="9" max="9" width="17.7109375" style="591" customWidth="1"/>
    <col min="10" max="16384" width="9.140625" style="591"/>
  </cols>
  <sheetData>
    <row r="1" spans="1:10" s="590" customFormat="1" ht="18">
      <c r="A1" s="619" t="s">
        <v>388</v>
      </c>
      <c r="B1" s="337"/>
      <c r="C1" s="625"/>
      <c r="D1" s="625"/>
    </row>
    <row r="2" spans="1:10" s="590" customFormat="1" ht="15.75">
      <c r="A2" s="609" t="s">
        <v>389</v>
      </c>
      <c r="B2" s="337"/>
      <c r="C2" s="625"/>
      <c r="D2" s="625"/>
    </row>
    <row r="3" spans="1:10" s="590" customFormat="1" ht="15.75">
      <c r="A3" s="592" t="str">
        <f>'Table 1.2'!A3</f>
        <v>Taxable Year 2017</v>
      </c>
      <c r="B3" s="337"/>
      <c r="C3" s="625"/>
      <c r="D3" s="625"/>
    </row>
    <row r="4" spans="1:10" ht="13.5" customHeight="1" thickBot="1"/>
    <row r="5" spans="1:10" s="627" customFormat="1" ht="15.75">
      <c r="A5" s="595"/>
      <c r="B5" s="595" t="s">
        <v>390</v>
      </c>
      <c r="C5" s="620"/>
      <c r="D5" s="620" t="s">
        <v>391</v>
      </c>
      <c r="E5" s="594"/>
      <c r="F5" s="594"/>
      <c r="G5" s="594"/>
      <c r="H5" s="594"/>
      <c r="I5" s="620" t="s">
        <v>391</v>
      </c>
      <c r="J5" s="627" t="s">
        <v>392</v>
      </c>
    </row>
    <row r="6" spans="1:10" s="627" customFormat="1" ht="15.75">
      <c r="A6" s="600"/>
      <c r="B6" s="600" t="s">
        <v>393</v>
      </c>
      <c r="C6" s="622"/>
      <c r="D6" s="622" t="s">
        <v>394</v>
      </c>
      <c r="E6" s="622" t="s">
        <v>395</v>
      </c>
      <c r="F6" s="622" t="s">
        <v>396</v>
      </c>
      <c r="G6" s="622" t="s">
        <v>397</v>
      </c>
      <c r="H6" s="622" t="s">
        <v>398</v>
      </c>
      <c r="I6" s="622" t="s">
        <v>399</v>
      </c>
    </row>
    <row r="7" spans="1:10" ht="15.75" customHeight="1">
      <c r="A7" s="191"/>
      <c r="B7" s="191"/>
      <c r="C7" s="192"/>
      <c r="D7" s="192"/>
      <c r="E7" s="192"/>
      <c r="F7" s="192"/>
      <c r="G7" s="191"/>
    </row>
    <row r="8" spans="1:10" ht="15" customHeight="1">
      <c r="A8" s="623">
        <v>999</v>
      </c>
      <c r="B8" s="337" t="s">
        <v>400</v>
      </c>
      <c r="C8" s="336" t="s">
        <v>401</v>
      </c>
      <c r="D8" s="334">
        <v>149444</v>
      </c>
      <c r="E8" s="334">
        <v>197064</v>
      </c>
      <c r="F8" s="334">
        <v>61550</v>
      </c>
      <c r="G8" s="334">
        <v>44723</v>
      </c>
      <c r="H8" s="334">
        <v>432</v>
      </c>
      <c r="I8" s="334">
        <v>303769</v>
      </c>
    </row>
    <row r="9" spans="1:10" ht="15" customHeight="1">
      <c r="A9" s="623">
        <v>1000</v>
      </c>
      <c r="B9" s="337" t="s">
        <v>402</v>
      </c>
      <c r="C9" s="339">
        <v>1999</v>
      </c>
      <c r="D9" s="334">
        <v>55287</v>
      </c>
      <c r="E9" s="334">
        <v>61829</v>
      </c>
      <c r="F9" s="334">
        <v>12235</v>
      </c>
      <c r="G9" s="334">
        <v>6880</v>
      </c>
      <c r="H9" s="334">
        <v>94</v>
      </c>
      <c r="I9" s="334">
        <v>81038</v>
      </c>
    </row>
    <row r="10" spans="1:10" ht="15" customHeight="1">
      <c r="A10" s="623">
        <v>2000</v>
      </c>
      <c r="B10" s="337" t="s">
        <v>402</v>
      </c>
      <c r="C10" s="339">
        <v>2999</v>
      </c>
      <c r="D10" s="334">
        <v>57920</v>
      </c>
      <c r="E10" s="334">
        <v>63781</v>
      </c>
      <c r="F10" s="334">
        <v>11804</v>
      </c>
      <c r="G10" s="492">
        <v>6570</v>
      </c>
      <c r="H10" s="334">
        <v>108</v>
      </c>
      <c r="I10" s="334">
        <v>82263</v>
      </c>
    </row>
    <row r="11" spans="1:10" ht="15" customHeight="1">
      <c r="A11" s="623">
        <v>3000</v>
      </c>
      <c r="B11" s="337" t="s">
        <v>402</v>
      </c>
      <c r="C11" s="339">
        <v>3999</v>
      </c>
      <c r="D11" s="334">
        <v>58019</v>
      </c>
      <c r="E11" s="334">
        <v>63577</v>
      </c>
      <c r="F11" s="334">
        <v>12144</v>
      </c>
      <c r="G11" s="334">
        <v>6753</v>
      </c>
      <c r="H11" s="334">
        <v>107</v>
      </c>
      <c r="I11" s="334">
        <v>82581</v>
      </c>
    </row>
    <row r="12" spans="1:10" ht="15" customHeight="1">
      <c r="A12" s="623">
        <v>4000</v>
      </c>
      <c r="B12" s="337" t="s">
        <v>402</v>
      </c>
      <c r="C12" s="339">
        <v>4999</v>
      </c>
      <c r="D12" s="334">
        <v>56881</v>
      </c>
      <c r="E12" s="334">
        <v>62392</v>
      </c>
      <c r="F12" s="334">
        <v>12496</v>
      </c>
      <c r="G12" s="334">
        <v>7163</v>
      </c>
      <c r="H12" s="334">
        <v>102</v>
      </c>
      <c r="I12" s="334">
        <v>82153</v>
      </c>
    </row>
    <row r="13" spans="1:10" ht="15" customHeight="1">
      <c r="A13" s="623">
        <v>5000</v>
      </c>
      <c r="B13" s="337" t="s">
        <v>402</v>
      </c>
      <c r="C13" s="339">
        <v>5999</v>
      </c>
      <c r="D13" s="334">
        <v>54743</v>
      </c>
      <c r="E13" s="334">
        <v>60109</v>
      </c>
      <c r="F13" s="334">
        <v>12511</v>
      </c>
      <c r="G13" s="334">
        <v>7447</v>
      </c>
      <c r="H13" s="334">
        <v>107</v>
      </c>
      <c r="I13" s="334">
        <v>80174</v>
      </c>
    </row>
    <row r="14" spans="1:10" ht="15" customHeight="1">
      <c r="A14" s="623">
        <v>6000</v>
      </c>
      <c r="B14" s="337" t="s">
        <v>402</v>
      </c>
      <c r="C14" s="339">
        <v>6999</v>
      </c>
      <c r="D14" s="334">
        <v>54143</v>
      </c>
      <c r="E14" s="334">
        <v>59487</v>
      </c>
      <c r="F14" s="334">
        <v>13782</v>
      </c>
      <c r="G14" s="334">
        <v>7673</v>
      </c>
      <c r="H14" s="334">
        <v>115</v>
      </c>
      <c r="I14" s="334">
        <v>81057</v>
      </c>
    </row>
    <row r="15" spans="1:10" ht="15" customHeight="1">
      <c r="A15" s="623">
        <v>7000</v>
      </c>
      <c r="B15" s="337" t="s">
        <v>402</v>
      </c>
      <c r="C15" s="339">
        <v>7999</v>
      </c>
      <c r="D15" s="334">
        <v>52318</v>
      </c>
      <c r="E15" s="334">
        <v>57861</v>
      </c>
      <c r="F15" s="334">
        <v>14618</v>
      </c>
      <c r="G15" s="334">
        <v>8112</v>
      </c>
      <c r="H15" s="334">
        <v>136</v>
      </c>
      <c r="I15" s="334">
        <v>80727</v>
      </c>
    </row>
    <row r="16" spans="1:10" ht="15" customHeight="1">
      <c r="A16" s="623">
        <v>8000</v>
      </c>
      <c r="B16" s="337" t="s">
        <v>402</v>
      </c>
      <c r="C16" s="339">
        <v>8999</v>
      </c>
      <c r="D16" s="334">
        <v>52079</v>
      </c>
      <c r="E16" s="334">
        <v>57760</v>
      </c>
      <c r="F16" s="334">
        <v>16160</v>
      </c>
      <c r="G16" s="334">
        <v>8543</v>
      </c>
      <c r="H16" s="334">
        <v>113</v>
      </c>
      <c r="I16" s="334">
        <v>82576</v>
      </c>
    </row>
    <row r="17" spans="1:9" ht="15" customHeight="1">
      <c r="A17" s="623">
        <v>9000</v>
      </c>
      <c r="B17" s="337" t="s">
        <v>402</v>
      </c>
      <c r="C17" s="339">
        <v>9999</v>
      </c>
      <c r="D17" s="334">
        <v>54619</v>
      </c>
      <c r="E17" s="334">
        <v>60776</v>
      </c>
      <c r="F17" s="334">
        <v>19747</v>
      </c>
      <c r="G17" s="334">
        <v>9044</v>
      </c>
      <c r="H17" s="334">
        <v>126</v>
      </c>
      <c r="I17" s="334">
        <v>89693</v>
      </c>
    </row>
    <row r="18" spans="1:9" ht="15" customHeight="1">
      <c r="A18" s="623">
        <v>10000</v>
      </c>
      <c r="B18" s="337" t="s">
        <v>402</v>
      </c>
      <c r="C18" s="339">
        <v>10999</v>
      </c>
      <c r="D18" s="334">
        <v>54698</v>
      </c>
      <c r="E18" s="334">
        <v>61034</v>
      </c>
      <c r="F18" s="334">
        <v>21603</v>
      </c>
      <c r="G18" s="334">
        <v>9574</v>
      </c>
      <c r="H18" s="334">
        <v>108</v>
      </c>
      <c r="I18" s="334">
        <v>92319</v>
      </c>
    </row>
    <row r="19" spans="1:9" ht="15" customHeight="1">
      <c r="A19" s="623">
        <v>11000</v>
      </c>
      <c r="B19" s="337" t="s">
        <v>402</v>
      </c>
      <c r="C19" s="339">
        <v>11999</v>
      </c>
      <c r="D19" s="334">
        <v>51731</v>
      </c>
      <c r="E19" s="334">
        <v>57974</v>
      </c>
      <c r="F19" s="334">
        <v>19836</v>
      </c>
      <c r="G19" s="334">
        <v>10079</v>
      </c>
      <c r="H19" s="334">
        <v>143</v>
      </c>
      <c r="I19" s="334">
        <v>88032</v>
      </c>
    </row>
    <row r="20" spans="1:9" ht="15" customHeight="1">
      <c r="A20" s="623">
        <v>12000</v>
      </c>
      <c r="B20" s="337" t="s">
        <v>402</v>
      </c>
      <c r="C20" s="339">
        <v>12999</v>
      </c>
      <c r="D20" s="334">
        <v>51566</v>
      </c>
      <c r="E20" s="334">
        <v>58157</v>
      </c>
      <c r="F20" s="334">
        <v>21609</v>
      </c>
      <c r="G20" s="334">
        <v>10523</v>
      </c>
      <c r="H20" s="334">
        <v>111</v>
      </c>
      <c r="I20" s="334">
        <v>90400</v>
      </c>
    </row>
    <row r="21" spans="1:9" ht="15" customHeight="1">
      <c r="A21" s="623">
        <v>13000</v>
      </c>
      <c r="B21" s="337" t="s">
        <v>402</v>
      </c>
      <c r="C21" s="339">
        <v>13999</v>
      </c>
      <c r="D21" s="334">
        <v>51068</v>
      </c>
      <c r="E21" s="334">
        <v>57692</v>
      </c>
      <c r="F21" s="334">
        <v>24842</v>
      </c>
      <c r="G21" s="334">
        <v>10529</v>
      </c>
      <c r="H21" s="334">
        <v>135</v>
      </c>
      <c r="I21" s="334">
        <v>93198</v>
      </c>
    </row>
    <row r="22" spans="1:9" ht="15" customHeight="1">
      <c r="A22" s="623">
        <v>14000</v>
      </c>
      <c r="B22" s="337" t="s">
        <v>402</v>
      </c>
      <c r="C22" s="339">
        <v>14999</v>
      </c>
      <c r="D22" s="334">
        <v>53469</v>
      </c>
      <c r="E22" s="334">
        <v>61088</v>
      </c>
      <c r="F22" s="334">
        <v>32186</v>
      </c>
      <c r="G22" s="334">
        <v>10858</v>
      </c>
      <c r="H22" s="334">
        <v>152</v>
      </c>
      <c r="I22" s="334">
        <v>104284</v>
      </c>
    </row>
    <row r="23" spans="1:9" ht="15" customHeight="1">
      <c r="A23" s="623">
        <v>15000</v>
      </c>
      <c r="B23" s="337" t="s">
        <v>402</v>
      </c>
      <c r="C23" s="339">
        <v>19999</v>
      </c>
      <c r="D23" s="334">
        <v>247502</v>
      </c>
      <c r="E23" s="334">
        <v>287147</v>
      </c>
      <c r="F23" s="334">
        <v>133846</v>
      </c>
      <c r="G23" s="334">
        <v>55219</v>
      </c>
      <c r="H23" s="334">
        <v>660</v>
      </c>
      <c r="I23" s="334">
        <v>476872</v>
      </c>
    </row>
    <row r="24" spans="1:9" ht="15" customHeight="1">
      <c r="A24" s="623">
        <v>20000</v>
      </c>
      <c r="B24" s="337" t="s">
        <v>402</v>
      </c>
      <c r="C24" s="339">
        <v>24999</v>
      </c>
      <c r="D24" s="334">
        <v>232183</v>
      </c>
      <c r="E24" s="334">
        <v>276411</v>
      </c>
      <c r="F24" s="334">
        <v>126673</v>
      </c>
      <c r="G24" s="334">
        <v>54546</v>
      </c>
      <c r="H24" s="334">
        <v>584</v>
      </c>
      <c r="I24" s="334">
        <v>458214</v>
      </c>
    </row>
    <row r="25" spans="1:9" ht="15" customHeight="1">
      <c r="A25" s="623">
        <v>25000</v>
      </c>
      <c r="B25" s="337" t="s">
        <v>402</v>
      </c>
      <c r="C25" s="339">
        <v>29999</v>
      </c>
      <c r="D25" s="334">
        <v>215074</v>
      </c>
      <c r="E25" s="334">
        <v>260329</v>
      </c>
      <c r="F25" s="334">
        <v>121209</v>
      </c>
      <c r="G25" s="334">
        <v>51871</v>
      </c>
      <c r="H25" s="334">
        <v>525</v>
      </c>
      <c r="I25" s="334">
        <v>433934</v>
      </c>
    </row>
    <row r="26" spans="1:9" ht="15" customHeight="1">
      <c r="A26" s="623">
        <v>30000</v>
      </c>
      <c r="B26" s="337" t="s">
        <v>402</v>
      </c>
      <c r="C26" s="339">
        <v>34999</v>
      </c>
      <c r="D26" s="334">
        <v>195927</v>
      </c>
      <c r="E26" s="334">
        <v>241971</v>
      </c>
      <c r="F26" s="334">
        <v>111823</v>
      </c>
      <c r="G26" s="334">
        <v>47804</v>
      </c>
      <c r="H26" s="334">
        <v>529</v>
      </c>
      <c r="I26" s="334">
        <v>402127</v>
      </c>
    </row>
    <row r="27" spans="1:9" ht="15" customHeight="1">
      <c r="A27" s="623">
        <v>35000</v>
      </c>
      <c r="B27" s="337" t="s">
        <v>402</v>
      </c>
      <c r="C27" s="339">
        <v>39999</v>
      </c>
      <c r="D27" s="334">
        <v>175294</v>
      </c>
      <c r="E27" s="334">
        <v>221748</v>
      </c>
      <c r="F27" s="334">
        <v>97895</v>
      </c>
      <c r="G27" s="334">
        <v>43891</v>
      </c>
      <c r="H27" s="334">
        <v>449</v>
      </c>
      <c r="I27" s="334">
        <v>363983</v>
      </c>
    </row>
    <row r="28" spans="1:9" ht="15" customHeight="1">
      <c r="A28" s="623">
        <v>40000</v>
      </c>
      <c r="B28" s="337" t="s">
        <v>402</v>
      </c>
      <c r="C28" s="339">
        <v>44999</v>
      </c>
      <c r="D28" s="334">
        <v>156353</v>
      </c>
      <c r="E28" s="334">
        <v>201982</v>
      </c>
      <c r="F28" s="334">
        <v>84184</v>
      </c>
      <c r="G28" s="334">
        <v>39577</v>
      </c>
      <c r="H28" s="334">
        <v>415</v>
      </c>
      <c r="I28" s="334">
        <v>326158</v>
      </c>
    </row>
    <row r="29" spans="1:9" ht="15" customHeight="1">
      <c r="A29" s="623">
        <v>45000</v>
      </c>
      <c r="B29" s="337" t="s">
        <v>402</v>
      </c>
      <c r="C29" s="339">
        <v>49999</v>
      </c>
      <c r="D29" s="334">
        <v>141209</v>
      </c>
      <c r="E29" s="334">
        <v>186005</v>
      </c>
      <c r="F29" s="334">
        <v>74599</v>
      </c>
      <c r="G29" s="334">
        <v>36103</v>
      </c>
      <c r="H29" s="334">
        <v>357</v>
      </c>
      <c r="I29" s="334">
        <v>297064</v>
      </c>
    </row>
    <row r="30" spans="1:9" ht="15" customHeight="1">
      <c r="A30" s="623">
        <v>50000</v>
      </c>
      <c r="B30" s="337" t="s">
        <v>402</v>
      </c>
      <c r="C30" s="339">
        <v>74999</v>
      </c>
      <c r="D30" s="334">
        <v>511778</v>
      </c>
      <c r="E30" s="334">
        <v>728971</v>
      </c>
      <c r="F30" s="334">
        <v>287719</v>
      </c>
      <c r="G30" s="334">
        <v>139252</v>
      </c>
      <c r="H30" s="334">
        <v>1224</v>
      </c>
      <c r="I30" s="334">
        <v>1157166</v>
      </c>
    </row>
    <row r="31" spans="1:9" ht="15" customHeight="1">
      <c r="A31" s="623">
        <v>75000</v>
      </c>
      <c r="B31" s="337" t="s">
        <v>402</v>
      </c>
      <c r="C31" s="339">
        <v>99999</v>
      </c>
      <c r="D31" s="334">
        <v>334855</v>
      </c>
      <c r="E31" s="334">
        <v>533065</v>
      </c>
      <c r="F31" s="334">
        <v>225506</v>
      </c>
      <c r="G31" s="334">
        <v>90204</v>
      </c>
      <c r="H31" s="334">
        <v>723</v>
      </c>
      <c r="I31" s="334">
        <v>849498</v>
      </c>
    </row>
    <row r="32" spans="1:9" ht="15" customHeight="1">
      <c r="A32" s="623">
        <v>100000</v>
      </c>
      <c r="B32" s="337" t="s">
        <v>400</v>
      </c>
      <c r="C32" s="625" t="s">
        <v>425</v>
      </c>
      <c r="D32" s="492">
        <v>799599</v>
      </c>
      <c r="E32" s="492">
        <v>1434619</v>
      </c>
      <c r="F32" s="492">
        <v>731825</v>
      </c>
      <c r="G32" s="492">
        <v>209518</v>
      </c>
      <c r="H32" s="492">
        <v>1441</v>
      </c>
      <c r="I32" s="492">
        <v>2377403</v>
      </c>
    </row>
    <row r="33" spans="1:9" ht="15" customHeight="1">
      <c r="A33" s="623"/>
      <c r="B33" s="337"/>
      <c r="C33" s="625"/>
      <c r="D33" s="492"/>
      <c r="E33" s="492"/>
      <c r="F33" s="492"/>
      <c r="G33" s="492"/>
      <c r="H33" s="492"/>
      <c r="I33" s="492"/>
    </row>
    <row r="34" spans="1:9" ht="15" customHeight="1">
      <c r="A34" s="193" t="s">
        <v>403</v>
      </c>
      <c r="B34" s="193"/>
      <c r="C34" s="193"/>
      <c r="D34" s="194">
        <f t="shared" ref="D34:I34" si="0">SUM(D8:D32)</f>
        <v>3917759</v>
      </c>
      <c r="E34" s="194">
        <f t="shared" si="0"/>
        <v>5412829</v>
      </c>
      <c r="F34" s="194">
        <f t="shared" si="0"/>
        <v>2302402</v>
      </c>
      <c r="G34" s="194">
        <f t="shared" si="0"/>
        <v>932456</v>
      </c>
      <c r="H34" s="194">
        <f t="shared" si="0"/>
        <v>8996</v>
      </c>
      <c r="I34" s="194">
        <f t="shared" si="0"/>
        <v>8656683</v>
      </c>
    </row>
    <row r="36" spans="1:9">
      <c r="E36" s="844"/>
      <c r="F36" s="844"/>
      <c r="G36" s="844"/>
      <c r="H36" s="844"/>
    </row>
    <row r="37" spans="1:9">
      <c r="E37" s="628"/>
      <c r="F37" s="628"/>
      <c r="G37" s="628"/>
      <c r="H37" s="844"/>
      <c r="I37" s="626"/>
    </row>
    <row r="38" spans="1:9">
      <c r="D38" s="628"/>
      <c r="E38" s="628"/>
      <c r="F38" s="628"/>
      <c r="G38" s="628"/>
      <c r="H38" s="844"/>
    </row>
    <row r="39" spans="1:9">
      <c r="D39" s="624"/>
      <c r="E39" s="1022" t="s">
        <v>397</v>
      </c>
      <c r="F39" s="1023">
        <f>G34</f>
        <v>932456</v>
      </c>
      <c r="G39" s="1024">
        <f>F39/F$43</f>
        <v>0.10771516064524946</v>
      </c>
      <c r="H39" s="844"/>
    </row>
    <row r="40" spans="1:9">
      <c r="D40" s="624"/>
      <c r="E40" s="1022" t="s">
        <v>398</v>
      </c>
      <c r="F40" s="1023">
        <f>H34</f>
        <v>8996</v>
      </c>
      <c r="G40" s="1024">
        <f>F40/F$43</f>
        <v>1.039197115107484E-3</v>
      </c>
      <c r="H40" s="844"/>
    </row>
    <row r="41" spans="1:9">
      <c r="D41" s="624"/>
      <c r="E41" s="1022" t="s">
        <v>395</v>
      </c>
      <c r="F41" s="1023">
        <f>E34</f>
        <v>5412829</v>
      </c>
      <c r="G41" s="1024">
        <f>F41/F$43</f>
        <v>0.62527748792464732</v>
      </c>
      <c r="H41" s="844"/>
    </row>
    <row r="42" spans="1:9">
      <c r="D42" s="624"/>
      <c r="E42" s="1022" t="s">
        <v>396</v>
      </c>
      <c r="F42" s="1023">
        <f>F34</f>
        <v>2302402</v>
      </c>
      <c r="G42" s="1024">
        <f>F42/F$43</f>
        <v>0.26596815431499571</v>
      </c>
      <c r="H42" s="844"/>
    </row>
    <row r="43" spans="1:9">
      <c r="D43" s="624"/>
      <c r="E43" s="628"/>
      <c r="F43" s="1025">
        <f>SUM(F39:F42)</f>
        <v>8656683</v>
      </c>
      <c r="G43" s="1240">
        <f>SUM(G39:G42)</f>
        <v>1</v>
      </c>
      <c r="H43" s="844"/>
    </row>
    <row r="44" spans="1:9">
      <c r="D44" s="628"/>
      <c r="E44" s="628"/>
      <c r="F44" s="628"/>
      <c r="G44" s="628"/>
      <c r="H44" s="844"/>
    </row>
    <row r="45" spans="1:9">
      <c r="G45" s="591">
        <f>62.5+10.8+26.6+0.1</f>
        <v>100</v>
      </c>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407" customWidth="1"/>
    <col min="2" max="2" width="15.7109375" style="407" customWidth="1"/>
    <col min="3" max="4" width="15.5703125" style="407" customWidth="1"/>
    <col min="5" max="5" width="16.28515625" style="407" customWidth="1"/>
    <col min="6" max="7" width="15.5703125" style="407" customWidth="1"/>
    <col min="8" max="8" width="16.7109375" style="407" customWidth="1"/>
    <col min="9" max="9" width="16.5703125" style="407" customWidth="1"/>
    <col min="10" max="10" width="17.7109375" style="407" customWidth="1"/>
    <col min="11" max="11" width="17" style="407" customWidth="1"/>
    <col min="12" max="12" width="18.42578125" style="407" customWidth="1"/>
    <col min="13" max="13" width="18.85546875" style="499" bestFit="1" customWidth="1"/>
    <col min="14" max="16384" width="10.7109375" style="407"/>
  </cols>
  <sheetData>
    <row r="1" spans="1:13" ht="18">
      <c r="A1" s="406" t="s">
        <v>704</v>
      </c>
      <c r="C1" s="408"/>
      <c r="D1" s="408"/>
      <c r="E1" s="408"/>
      <c r="F1" s="408"/>
      <c r="G1" s="408"/>
      <c r="H1" s="408"/>
      <c r="I1" s="408"/>
      <c r="J1" s="408"/>
      <c r="K1" s="408"/>
      <c r="L1" s="408"/>
    </row>
    <row r="2" spans="1:13" ht="17.100000000000001" customHeight="1">
      <c r="A2" s="409" t="s">
        <v>705</v>
      </c>
      <c r="C2" s="408"/>
      <c r="D2" s="408"/>
      <c r="E2" s="408"/>
      <c r="F2" s="408"/>
      <c r="G2" s="408"/>
      <c r="H2" s="408"/>
      <c r="I2" s="408"/>
      <c r="J2" s="408"/>
      <c r="K2" s="408"/>
      <c r="L2" s="408"/>
    </row>
    <row r="3" spans="1:13" ht="17.100000000000001" customHeight="1">
      <c r="A3" s="410" t="str">
        <f>'Table 1.2'!A3</f>
        <v>Taxable Year 2017</v>
      </c>
      <c r="C3" s="411"/>
      <c r="D3" s="411"/>
      <c r="E3" s="411"/>
      <c r="F3" s="411"/>
      <c r="G3" s="411"/>
      <c r="H3" s="411"/>
      <c r="I3" s="411"/>
      <c r="J3" s="411"/>
      <c r="K3" s="411"/>
      <c r="L3" s="411"/>
    </row>
    <row r="4" spans="1:13" ht="17.100000000000001" customHeight="1" thickBot="1">
      <c r="A4" s="409"/>
      <c r="C4" s="411"/>
      <c r="D4" s="411"/>
      <c r="E4" s="411"/>
      <c r="F4" s="411"/>
      <c r="G4" s="411"/>
      <c r="H4" s="411"/>
      <c r="I4" s="411"/>
      <c r="J4" s="411"/>
      <c r="K4" s="411"/>
      <c r="L4" s="411"/>
    </row>
    <row r="5" spans="1:13" s="415" customFormat="1" ht="17.100000000000001" customHeight="1">
      <c r="A5" s="412"/>
      <c r="B5" s="413"/>
      <c r="C5" s="414"/>
      <c r="D5" s="414"/>
      <c r="E5" s="414"/>
      <c r="F5" s="414"/>
      <c r="G5" s="414"/>
      <c r="H5" s="414"/>
      <c r="I5" s="414"/>
      <c r="J5" s="414"/>
      <c r="K5" s="414"/>
      <c r="L5" s="414"/>
      <c r="M5" s="500" t="s">
        <v>17</v>
      </c>
    </row>
    <row r="6" spans="1:13" s="415" customFormat="1" ht="17.100000000000001" customHeight="1">
      <c r="A6" s="416"/>
      <c r="B6" s="417"/>
      <c r="C6" s="417" t="s">
        <v>706</v>
      </c>
      <c r="D6" s="417" t="s">
        <v>707</v>
      </c>
      <c r="E6" s="417" t="s">
        <v>708</v>
      </c>
      <c r="F6" s="417" t="s">
        <v>709</v>
      </c>
      <c r="G6" s="417" t="s">
        <v>710</v>
      </c>
      <c r="H6" s="417" t="s">
        <v>711</v>
      </c>
      <c r="I6" s="417" t="s">
        <v>712</v>
      </c>
      <c r="J6" s="417" t="s">
        <v>713</v>
      </c>
      <c r="K6" s="417" t="s">
        <v>714</v>
      </c>
      <c r="L6" s="417" t="s">
        <v>715</v>
      </c>
      <c r="M6" s="501" t="s">
        <v>390</v>
      </c>
    </row>
    <row r="7" spans="1:13" s="415" customFormat="1" ht="17.100000000000001" customHeight="1">
      <c r="A7" s="418" t="s">
        <v>23</v>
      </c>
      <c r="B7" s="417" t="s">
        <v>716</v>
      </c>
      <c r="C7" s="417" t="s">
        <v>717</v>
      </c>
      <c r="D7" s="417" t="s">
        <v>718</v>
      </c>
      <c r="E7" s="417" t="s">
        <v>719</v>
      </c>
      <c r="F7" s="417" t="s">
        <v>720</v>
      </c>
      <c r="G7" s="417" t="s">
        <v>721</v>
      </c>
      <c r="H7" s="417" t="s">
        <v>722</v>
      </c>
      <c r="I7" s="417" t="s">
        <v>723</v>
      </c>
      <c r="J7" s="417" t="s">
        <v>724</v>
      </c>
      <c r="K7" s="417" t="s">
        <v>725</v>
      </c>
      <c r="L7" s="417" t="s">
        <v>726</v>
      </c>
      <c r="M7" s="501" t="s">
        <v>22</v>
      </c>
    </row>
    <row r="8" spans="1:13" s="415" customFormat="1" ht="17.100000000000001" customHeight="1">
      <c r="A8" s="397"/>
      <c r="B8" s="419"/>
      <c r="C8" s="419"/>
      <c r="D8" s="419"/>
      <c r="E8" s="419"/>
      <c r="F8" s="419"/>
      <c r="G8" s="419"/>
      <c r="H8" s="419"/>
      <c r="I8" s="419"/>
      <c r="J8" s="419"/>
      <c r="K8" s="419"/>
      <c r="L8" s="419"/>
      <c r="M8" s="502"/>
    </row>
    <row r="9" spans="1:13" s="420" customFormat="1" ht="17.100000000000001" customHeight="1">
      <c r="A9" s="363" t="s">
        <v>428</v>
      </c>
      <c r="B9" s="362">
        <v>4388071.4377999995</v>
      </c>
      <c r="C9" s="362">
        <v>11393783.902999999</v>
      </c>
      <c r="D9" s="362">
        <v>19147123.52</v>
      </c>
      <c r="E9" s="362">
        <v>25768481.611000001</v>
      </c>
      <c r="F9" s="362">
        <v>34340767.597999997</v>
      </c>
      <c r="G9" s="362">
        <v>37473361.748000003</v>
      </c>
      <c r="H9" s="362">
        <v>69903070.829999998</v>
      </c>
      <c r="I9" s="362">
        <v>54664201.476999998</v>
      </c>
      <c r="J9" s="362">
        <v>113874638.21699999</v>
      </c>
      <c r="K9" s="362">
        <v>87678823.835999995</v>
      </c>
      <c r="L9" s="362">
        <v>252334772.48300001</v>
      </c>
      <c r="M9" s="498">
        <f>SUM(B9:L9)</f>
        <v>710967096.66079998</v>
      </c>
    </row>
    <row r="10" spans="1:13" s="415" customFormat="1" ht="17.100000000000001" customHeight="1">
      <c r="A10" s="396" t="s">
        <v>432</v>
      </c>
      <c r="B10" s="421">
        <v>8025176.8049999997</v>
      </c>
      <c r="C10" s="421">
        <v>20421257.243000001</v>
      </c>
      <c r="D10" s="421">
        <v>32396346.888</v>
      </c>
      <c r="E10" s="421">
        <v>44061805.714000002</v>
      </c>
      <c r="F10" s="421">
        <v>57597486.284000002</v>
      </c>
      <c r="G10" s="421">
        <v>71752032</v>
      </c>
      <c r="H10" s="421">
        <v>156159519.204</v>
      </c>
      <c r="I10" s="421">
        <v>158842099.96000001</v>
      </c>
      <c r="J10" s="421">
        <v>386498658.213</v>
      </c>
      <c r="K10" s="421">
        <v>360743167.06099999</v>
      </c>
      <c r="L10" s="421">
        <v>3409157064.0240002</v>
      </c>
      <c r="M10" s="497">
        <f>SUM(B10:L10)</f>
        <v>4705654613.3959999</v>
      </c>
    </row>
    <row r="11" spans="1:13" s="415" customFormat="1" ht="17.100000000000001" customHeight="1">
      <c r="A11" s="396" t="s">
        <v>436</v>
      </c>
      <c r="B11" s="421">
        <v>1508504.0419999999</v>
      </c>
      <c r="C11" s="421">
        <v>4058373.6230000001</v>
      </c>
      <c r="D11" s="421">
        <v>7324484.7429999998</v>
      </c>
      <c r="E11" s="421">
        <v>9666896.3330000006</v>
      </c>
      <c r="F11" s="421">
        <v>11099971.094000001</v>
      </c>
      <c r="G11" s="421">
        <v>12513177.471999999</v>
      </c>
      <c r="H11" s="421">
        <v>24938032.975000001</v>
      </c>
      <c r="I11" s="421">
        <v>26061347.381000001</v>
      </c>
      <c r="J11" s="421">
        <v>59584046.332000002</v>
      </c>
      <c r="K11" s="421">
        <v>50466558.324000001</v>
      </c>
      <c r="L11" s="421">
        <v>107578208.723</v>
      </c>
      <c r="M11" s="497">
        <f>SUM(B11:L11)</f>
        <v>314799601.042</v>
      </c>
    </row>
    <row r="12" spans="1:13" s="415" customFormat="1" ht="17.100000000000001" customHeight="1">
      <c r="A12" s="396" t="s">
        <v>440</v>
      </c>
      <c r="B12" s="421">
        <v>982747.41999999993</v>
      </c>
      <c r="C12" s="421">
        <v>3119090.3738000002</v>
      </c>
      <c r="D12" s="421">
        <v>4972751.3729999997</v>
      </c>
      <c r="E12" s="421">
        <v>7199566.8739999998</v>
      </c>
      <c r="F12" s="421">
        <v>9864032.9330000002</v>
      </c>
      <c r="G12" s="421">
        <v>10176258.249</v>
      </c>
      <c r="H12" s="421">
        <v>26346790.612</v>
      </c>
      <c r="I12" s="421">
        <v>23751367.905999999</v>
      </c>
      <c r="J12" s="421">
        <v>54007016.880999997</v>
      </c>
      <c r="K12" s="421">
        <v>48668110.737000003</v>
      </c>
      <c r="L12" s="421">
        <v>112342593.11</v>
      </c>
      <c r="M12" s="497">
        <f>SUM(B12:L12)</f>
        <v>301430326.46880001</v>
      </c>
    </row>
    <row r="13" spans="1:13" s="415" customFormat="1" ht="17.100000000000001" customHeight="1">
      <c r="A13" s="396" t="s">
        <v>444</v>
      </c>
      <c r="B13" s="421">
        <v>2209769.0300000003</v>
      </c>
      <c r="C13" s="421">
        <v>7404320.0639999993</v>
      </c>
      <c r="D13" s="421">
        <v>13071712.083000001</v>
      </c>
      <c r="E13" s="421">
        <v>18690554.024999999</v>
      </c>
      <c r="F13" s="421">
        <v>22940012.471000001</v>
      </c>
      <c r="G13" s="421">
        <v>27696981.596000001</v>
      </c>
      <c r="H13" s="421">
        <v>52104331.781000003</v>
      </c>
      <c r="I13" s="421">
        <v>53506632.747000001</v>
      </c>
      <c r="J13" s="421">
        <v>118206778.03300001</v>
      </c>
      <c r="K13" s="421">
        <v>107877308.818</v>
      </c>
      <c r="L13" s="421">
        <v>197232301.09400001</v>
      </c>
      <c r="M13" s="497">
        <f>SUM(B13:L13)</f>
        <v>620940701.7420001</v>
      </c>
    </row>
    <row r="14" spans="1:13" s="415" customFormat="1" ht="17.100000000000001" customHeight="1">
      <c r="A14" s="396"/>
      <c r="B14" s="421"/>
      <c r="C14" s="421"/>
      <c r="D14" s="421"/>
      <c r="E14" s="421"/>
      <c r="F14" s="421"/>
      <c r="G14" s="421"/>
      <c r="H14" s="421"/>
      <c r="I14" s="421"/>
      <c r="J14" s="421"/>
      <c r="K14" s="421"/>
      <c r="L14" s="421"/>
      <c r="M14" s="497"/>
    </row>
    <row r="15" spans="1:13" s="415" customFormat="1" ht="17.100000000000001" customHeight="1">
      <c r="A15" s="396" t="s">
        <v>448</v>
      </c>
      <c r="B15" s="421">
        <v>1117642.003</v>
      </c>
      <c r="C15" s="421">
        <v>3931408.2560000001</v>
      </c>
      <c r="D15" s="421">
        <v>6845968.9399999995</v>
      </c>
      <c r="E15" s="421">
        <v>9640972.9839999992</v>
      </c>
      <c r="F15" s="421">
        <v>11342348.446</v>
      </c>
      <c r="G15" s="421">
        <v>11608616.582</v>
      </c>
      <c r="H15" s="421">
        <v>27291588.864</v>
      </c>
      <c r="I15" s="421">
        <v>24791810.918000001</v>
      </c>
      <c r="J15" s="421">
        <v>60323480.702</v>
      </c>
      <c r="K15" s="421">
        <v>51182739.284999996</v>
      </c>
      <c r="L15" s="421">
        <v>108575573.244</v>
      </c>
      <c r="M15" s="497">
        <f>SUM(B15:L15)</f>
        <v>316652150.22399998</v>
      </c>
    </row>
    <row r="16" spans="1:13" s="415" customFormat="1" ht="17.100000000000001" customHeight="1">
      <c r="A16" s="396" t="s">
        <v>452</v>
      </c>
      <c r="B16" s="421">
        <v>14812871.416099999</v>
      </c>
      <c r="C16" s="421">
        <v>39100428.960000001</v>
      </c>
      <c r="D16" s="421">
        <v>61810082.114999995</v>
      </c>
      <c r="E16" s="421">
        <v>85113371.290000007</v>
      </c>
      <c r="F16" s="421">
        <v>105774180.001</v>
      </c>
      <c r="G16" s="421">
        <v>123552797.285</v>
      </c>
      <c r="H16" s="421">
        <v>286775553.62800002</v>
      </c>
      <c r="I16" s="421">
        <v>393811154.0352</v>
      </c>
      <c r="J16" s="421">
        <v>1247303849.1666999</v>
      </c>
      <c r="K16" s="421">
        <v>1245526609.4119999</v>
      </c>
      <c r="L16" s="421">
        <v>10830114359.853001</v>
      </c>
      <c r="M16" s="497">
        <f>SUM(B16:L16)</f>
        <v>14433695257.162001</v>
      </c>
    </row>
    <row r="17" spans="1:13" s="415" customFormat="1" ht="17.100000000000001" customHeight="1">
      <c r="A17" s="396" t="s">
        <v>456</v>
      </c>
      <c r="B17" s="421">
        <v>5338410.9160000002</v>
      </c>
      <c r="C17" s="421">
        <v>16540105.673</v>
      </c>
      <c r="D17" s="421">
        <v>29587455.032000002</v>
      </c>
      <c r="E17" s="421">
        <v>40511663.097999997</v>
      </c>
      <c r="F17" s="421">
        <v>48976842.825999998</v>
      </c>
      <c r="G17" s="421">
        <v>60637868.006999999</v>
      </c>
      <c r="H17" s="421">
        <v>137552613.67399999</v>
      </c>
      <c r="I17" s="421">
        <v>146498408.18599999</v>
      </c>
      <c r="J17" s="421">
        <v>327151736.21399999</v>
      </c>
      <c r="K17" s="421">
        <v>289990389.389</v>
      </c>
      <c r="L17" s="421">
        <v>737259395.37199998</v>
      </c>
      <c r="M17" s="497">
        <f>SUM(B17:L17)</f>
        <v>1840044888.3869998</v>
      </c>
    </row>
    <row r="18" spans="1:13" s="415" customFormat="1" ht="17.100000000000001" customHeight="1">
      <c r="A18" s="396" t="s">
        <v>460</v>
      </c>
      <c r="B18" s="421">
        <v>581794.84299999999</v>
      </c>
      <c r="C18" s="421">
        <v>1834787.7347999997</v>
      </c>
      <c r="D18" s="421">
        <v>2552352.8930000002</v>
      </c>
      <c r="E18" s="421">
        <v>2896226.7829999998</v>
      </c>
      <c r="F18" s="421">
        <v>4197183.9139999999</v>
      </c>
      <c r="G18" s="421">
        <v>5136296.0480000004</v>
      </c>
      <c r="H18" s="421">
        <v>8538212.324000001</v>
      </c>
      <c r="I18" s="421">
        <v>9552914.0199999996</v>
      </c>
      <c r="J18" s="421">
        <v>17851338.291999999</v>
      </c>
      <c r="K18" s="421">
        <v>14261032.346999999</v>
      </c>
      <c r="L18" s="421">
        <v>38508878.251999997</v>
      </c>
      <c r="M18" s="497">
        <f>SUM(B18:L18)</f>
        <v>105911017.4508</v>
      </c>
    </row>
    <row r="19" spans="1:13" s="415" customFormat="1" ht="17.100000000000001" customHeight="1">
      <c r="A19" s="396" t="s">
        <v>940</v>
      </c>
      <c r="B19" s="421">
        <v>6138936.6469999999</v>
      </c>
      <c r="C19" s="421">
        <v>17919216.151000001</v>
      </c>
      <c r="D19" s="421">
        <v>30135035.653999999</v>
      </c>
      <c r="E19" s="421">
        <v>41216860.142999999</v>
      </c>
      <c r="F19" s="421">
        <v>50872620.240999997</v>
      </c>
      <c r="G19" s="421">
        <v>58226602.575999998</v>
      </c>
      <c r="H19" s="421">
        <v>123540160.965</v>
      </c>
      <c r="I19" s="421">
        <v>126783361.13299999</v>
      </c>
      <c r="J19" s="421">
        <v>308863253.79100001</v>
      </c>
      <c r="K19" s="421">
        <v>277808829.82200003</v>
      </c>
      <c r="L19" s="421">
        <v>1112570514.3169999</v>
      </c>
      <c r="M19" s="497">
        <f>SUM(B19:L19)</f>
        <v>2154075391.4400001</v>
      </c>
    </row>
    <row r="20" spans="1:13" s="415" customFormat="1" ht="17.100000000000001" customHeight="1">
      <c r="A20" s="396"/>
      <c r="B20" s="421"/>
      <c r="C20" s="421"/>
      <c r="D20" s="421"/>
      <c r="E20" s="421"/>
      <c r="F20" s="421"/>
      <c r="G20" s="421"/>
      <c r="H20" s="421"/>
      <c r="I20" s="421"/>
      <c r="J20" s="421"/>
      <c r="K20" s="421"/>
      <c r="L20" s="421"/>
      <c r="M20" s="497"/>
    </row>
    <row r="21" spans="1:13" s="415" customFormat="1" ht="17.100000000000001" customHeight="1">
      <c r="A21" s="396" t="s">
        <v>468</v>
      </c>
      <c r="B21" s="421">
        <v>451333.19300000003</v>
      </c>
      <c r="C21" s="421">
        <v>1267151.219</v>
      </c>
      <c r="D21" s="421">
        <v>2294794.889</v>
      </c>
      <c r="E21" s="421">
        <v>3158895.0490000001</v>
      </c>
      <c r="F21" s="421">
        <v>3590762.27</v>
      </c>
      <c r="G21" s="421">
        <v>4981714.852</v>
      </c>
      <c r="H21" s="421">
        <v>9705898.5449999999</v>
      </c>
      <c r="I21" s="421">
        <v>9769902.3609999996</v>
      </c>
      <c r="J21" s="421">
        <v>24154845.469000001</v>
      </c>
      <c r="K21" s="421">
        <v>17721939</v>
      </c>
      <c r="L21" s="421">
        <v>34529748.736000001</v>
      </c>
      <c r="M21" s="497">
        <f>SUM(B21:L21)</f>
        <v>111626985.583</v>
      </c>
    </row>
    <row r="22" spans="1:13" s="415" customFormat="1" ht="17.100000000000001" customHeight="1">
      <c r="A22" s="396" t="s">
        <v>472</v>
      </c>
      <c r="B22" s="421">
        <v>2548610.3169999998</v>
      </c>
      <c r="C22" s="421">
        <v>7279422.2520000003</v>
      </c>
      <c r="D22" s="421">
        <v>11078317.77</v>
      </c>
      <c r="E22" s="421">
        <v>15275303.460999999</v>
      </c>
      <c r="F22" s="421">
        <v>17584552.300999999</v>
      </c>
      <c r="G22" s="421">
        <v>22221436.059</v>
      </c>
      <c r="H22" s="421">
        <v>51940488.766999997</v>
      </c>
      <c r="I22" s="421">
        <v>52282982.223000005</v>
      </c>
      <c r="J22" s="421">
        <v>128678648.133</v>
      </c>
      <c r="K22" s="421">
        <v>133186818.123</v>
      </c>
      <c r="L22" s="421">
        <v>496371947.37</v>
      </c>
      <c r="M22" s="497">
        <f>SUM(B22:L22)</f>
        <v>938448526.77600002</v>
      </c>
    </row>
    <row r="23" spans="1:13" s="415" customFormat="1" ht="17.100000000000001" customHeight="1">
      <c r="A23" s="396" t="s">
        <v>476</v>
      </c>
      <c r="B23" s="421">
        <v>1111331.7779999999</v>
      </c>
      <c r="C23" s="421">
        <v>3916823.3099999996</v>
      </c>
      <c r="D23" s="421">
        <v>7198451.8480000002</v>
      </c>
      <c r="E23" s="421">
        <v>10706211.937999999</v>
      </c>
      <c r="F23" s="421">
        <v>12132933.109999999</v>
      </c>
      <c r="G23" s="421">
        <v>12562417.584000001</v>
      </c>
      <c r="H23" s="421">
        <v>27580671.548</v>
      </c>
      <c r="I23" s="421">
        <v>26110398.703000002</v>
      </c>
      <c r="J23" s="421">
        <v>46355992.579000004</v>
      </c>
      <c r="K23" s="421">
        <v>32967369.616</v>
      </c>
      <c r="L23" s="421">
        <v>74226841.547999993</v>
      </c>
      <c r="M23" s="497">
        <f>SUM(B23:L23)</f>
        <v>254869443.56199998</v>
      </c>
    </row>
    <row r="24" spans="1:13" s="415" customFormat="1" ht="17.100000000000001" customHeight="1">
      <c r="A24" s="396" t="s">
        <v>480</v>
      </c>
      <c r="B24" s="421">
        <v>1500022.2120000001</v>
      </c>
      <c r="C24" s="421">
        <v>4886854.835</v>
      </c>
      <c r="D24" s="421">
        <v>8269355.7710000006</v>
      </c>
      <c r="E24" s="421">
        <v>10776707.009</v>
      </c>
      <c r="F24" s="421">
        <v>12359850.960000001</v>
      </c>
      <c r="G24" s="421">
        <v>12730545.890000001</v>
      </c>
      <c r="H24" s="421">
        <v>24231955.030999999</v>
      </c>
      <c r="I24" s="421">
        <v>22881080.412</v>
      </c>
      <c r="J24" s="421">
        <v>53223873.531000003</v>
      </c>
      <c r="K24" s="421">
        <v>48719040.011</v>
      </c>
      <c r="L24" s="421">
        <v>83563064.898000002</v>
      </c>
      <c r="M24" s="497">
        <f>SUM(B24:L24)</f>
        <v>283142350.56000006</v>
      </c>
    </row>
    <row r="25" spans="1:13" s="415" customFormat="1" ht="17.100000000000001" customHeight="1">
      <c r="A25" s="396" t="s">
        <v>484</v>
      </c>
      <c r="B25" s="421">
        <v>911157.37300000002</v>
      </c>
      <c r="C25" s="421">
        <v>3419067.2389999996</v>
      </c>
      <c r="D25" s="421">
        <v>6322001.1940000001</v>
      </c>
      <c r="E25" s="421">
        <v>9346613.3489999995</v>
      </c>
      <c r="F25" s="421">
        <v>11176298.866</v>
      </c>
      <c r="G25" s="421">
        <v>12249476.688999999</v>
      </c>
      <c r="H25" s="421">
        <v>30318742.313000001</v>
      </c>
      <c r="I25" s="421">
        <v>25257599.181000002</v>
      </c>
      <c r="J25" s="421">
        <v>42666886.607000001</v>
      </c>
      <c r="K25" s="421">
        <v>35821602.067000002</v>
      </c>
      <c r="L25" s="421">
        <v>67768967.452000007</v>
      </c>
      <c r="M25" s="497">
        <f>SUM(B25:L25)</f>
        <v>245258412.32999998</v>
      </c>
    </row>
    <row r="26" spans="1:13" s="415" customFormat="1" ht="17.100000000000001" customHeight="1">
      <c r="A26" s="396"/>
      <c r="B26" s="421"/>
      <c r="C26" s="421"/>
      <c r="D26" s="421"/>
      <c r="E26" s="421"/>
      <c r="F26" s="421"/>
      <c r="G26" s="421"/>
      <c r="H26" s="421"/>
      <c r="I26" s="421"/>
      <c r="J26" s="421"/>
      <c r="K26" s="421"/>
      <c r="L26" s="421"/>
      <c r="M26" s="497"/>
    </row>
    <row r="27" spans="1:13" s="415" customFormat="1" ht="17.100000000000001" customHeight="1">
      <c r="A27" s="396" t="s">
        <v>488</v>
      </c>
      <c r="B27" s="421">
        <v>4349045.9815999996</v>
      </c>
      <c r="C27" s="421">
        <v>14023482.706999999</v>
      </c>
      <c r="D27" s="421">
        <v>24035621.550000004</v>
      </c>
      <c r="E27" s="421">
        <v>31178732.649999999</v>
      </c>
      <c r="F27" s="421">
        <v>41467190.203000002</v>
      </c>
      <c r="G27" s="421">
        <v>45260925.346000001</v>
      </c>
      <c r="H27" s="421">
        <v>98738768.620999992</v>
      </c>
      <c r="I27" s="421">
        <v>87321255.330000013</v>
      </c>
      <c r="J27" s="421">
        <v>207669428.16</v>
      </c>
      <c r="K27" s="421">
        <v>172989868.59599999</v>
      </c>
      <c r="L27" s="421">
        <v>390702389.77700001</v>
      </c>
      <c r="M27" s="497">
        <f>SUM(B27:L27)</f>
        <v>1117736708.9215999</v>
      </c>
    </row>
    <row r="28" spans="1:13" s="415" customFormat="1" ht="17.100000000000001" customHeight="1">
      <c r="A28" s="396" t="s">
        <v>490</v>
      </c>
      <c r="B28" s="421">
        <v>2186411.872</v>
      </c>
      <c r="C28" s="421">
        <v>6834911.1330000004</v>
      </c>
      <c r="D28" s="421">
        <v>12216667.627000002</v>
      </c>
      <c r="E28" s="421">
        <v>16378317.915999999</v>
      </c>
      <c r="F28" s="421">
        <v>21288685.480999999</v>
      </c>
      <c r="G28" s="421">
        <v>22826261.912</v>
      </c>
      <c r="H28" s="421">
        <v>53011339.011999995</v>
      </c>
      <c r="I28" s="421">
        <v>54667822.490999997</v>
      </c>
      <c r="J28" s="421">
        <v>129533454.059</v>
      </c>
      <c r="K28" s="421">
        <v>118434983.37800001</v>
      </c>
      <c r="L28" s="421">
        <v>277213314.07700002</v>
      </c>
      <c r="M28" s="497">
        <f>SUM(B28:L28)</f>
        <v>714592168.95800006</v>
      </c>
    </row>
    <row r="29" spans="1:13" s="415" customFormat="1" ht="17.100000000000001" customHeight="1">
      <c r="A29" s="396" t="s">
        <v>493</v>
      </c>
      <c r="B29" s="421">
        <v>2475168.017</v>
      </c>
      <c r="C29" s="421">
        <v>7376946.6740000006</v>
      </c>
      <c r="D29" s="421">
        <v>13195936.682</v>
      </c>
      <c r="E29" s="421">
        <v>19019295.276999999</v>
      </c>
      <c r="F29" s="421">
        <v>22257380.116</v>
      </c>
      <c r="G29" s="421">
        <v>26201068.300999999</v>
      </c>
      <c r="H29" s="421">
        <v>50838385.292999998</v>
      </c>
      <c r="I29" s="421">
        <v>44274571.873999998</v>
      </c>
      <c r="J29" s="421">
        <v>102929319.823</v>
      </c>
      <c r="K29" s="421">
        <v>67801256.833000004</v>
      </c>
      <c r="L29" s="421">
        <v>116598241.462</v>
      </c>
      <c r="M29" s="497">
        <f>SUM(B29:L29)</f>
        <v>472967570.35200006</v>
      </c>
    </row>
    <row r="30" spans="1:13" s="415" customFormat="1" ht="17.100000000000001" customHeight="1">
      <c r="A30" s="396" t="s">
        <v>496</v>
      </c>
      <c r="B30" s="421">
        <v>509675.53600000002</v>
      </c>
      <c r="C30" s="421">
        <v>1610623.686</v>
      </c>
      <c r="D30" s="421">
        <v>2952498.426</v>
      </c>
      <c r="E30" s="421">
        <v>4305387.7479999997</v>
      </c>
      <c r="F30" s="421">
        <v>5629856.9280000003</v>
      </c>
      <c r="G30" s="421">
        <v>7100960.7259999998</v>
      </c>
      <c r="H30" s="421">
        <v>15934488.773</v>
      </c>
      <c r="I30" s="421">
        <v>13461763.896</v>
      </c>
      <c r="J30" s="421">
        <v>31475133.245000001</v>
      </c>
      <c r="K30" s="421">
        <v>24511162.556000002</v>
      </c>
      <c r="L30" s="421">
        <v>72780637.472000003</v>
      </c>
      <c r="M30" s="497">
        <f>SUM(B30:L30)</f>
        <v>180272188.99200001</v>
      </c>
    </row>
    <row r="31" spans="1:13" s="415" customFormat="1" ht="17.100000000000001" customHeight="1">
      <c r="A31" s="396" t="s">
        <v>499</v>
      </c>
      <c r="B31" s="421">
        <v>905082.15700000001</v>
      </c>
      <c r="C31" s="421">
        <v>3177286.2889999999</v>
      </c>
      <c r="D31" s="421">
        <v>5839934.7589999996</v>
      </c>
      <c r="E31" s="421">
        <v>8096160.7759999996</v>
      </c>
      <c r="F31" s="421">
        <v>9366900.1850000005</v>
      </c>
      <c r="G31" s="421">
        <v>10399201.403000001</v>
      </c>
      <c r="H31" s="421">
        <v>22620205.876000002</v>
      </c>
      <c r="I31" s="421">
        <v>19023378.758000001</v>
      </c>
      <c r="J31" s="421">
        <v>36614263.905000001</v>
      </c>
      <c r="K31" s="421">
        <v>29274185.079999998</v>
      </c>
      <c r="L31" s="421">
        <v>60814125.568999998</v>
      </c>
      <c r="M31" s="497">
        <f>SUM(B31:L31)</f>
        <v>206130724.75700003</v>
      </c>
    </row>
    <row r="32" spans="1:13" s="415" customFormat="1" ht="17.100000000000001" customHeight="1">
      <c r="A32" s="396"/>
      <c r="B32" s="421"/>
      <c r="C32" s="421"/>
      <c r="D32" s="421"/>
      <c r="E32" s="421"/>
      <c r="F32" s="421"/>
      <c r="G32" s="421"/>
      <c r="H32" s="421"/>
      <c r="I32" s="421"/>
      <c r="J32" s="421"/>
      <c r="K32" s="421"/>
      <c r="L32" s="421"/>
      <c r="M32" s="497"/>
    </row>
    <row r="33" spans="1:13" s="415" customFormat="1" ht="17.100000000000001" customHeight="1">
      <c r="A33" s="396" t="s">
        <v>501</v>
      </c>
      <c r="B33" s="421">
        <v>24889568.873000003</v>
      </c>
      <c r="C33" s="421">
        <v>71418949.236000001</v>
      </c>
      <c r="D33" s="421">
        <v>115748159.98999999</v>
      </c>
      <c r="E33" s="421">
        <v>156385893.44400001</v>
      </c>
      <c r="F33" s="421">
        <v>190340339.11700001</v>
      </c>
      <c r="G33" s="421">
        <v>226293574.77399999</v>
      </c>
      <c r="H33" s="421">
        <v>536411888.17400002</v>
      </c>
      <c r="I33" s="421">
        <v>588310998.07299995</v>
      </c>
      <c r="J33" s="421">
        <v>1379943147.5480001</v>
      </c>
      <c r="K33" s="421">
        <v>1344348114.2550001</v>
      </c>
      <c r="L33" s="421">
        <v>6453589432.9639997</v>
      </c>
      <c r="M33" s="497">
        <f>SUM(B33:L33)</f>
        <v>11087680066.448</v>
      </c>
    </row>
    <row r="34" spans="1:13" s="415" customFormat="1" ht="17.100000000000001" customHeight="1">
      <c r="A34" s="396" t="s">
        <v>504</v>
      </c>
      <c r="B34" s="421">
        <v>1168527.6300000001</v>
      </c>
      <c r="C34" s="421">
        <v>2983018.5920000002</v>
      </c>
      <c r="D34" s="421">
        <v>4472616.24</v>
      </c>
      <c r="E34" s="421">
        <v>6677554.0439999998</v>
      </c>
      <c r="F34" s="421">
        <v>7936022.6509999996</v>
      </c>
      <c r="G34" s="421">
        <v>9096215.1359999999</v>
      </c>
      <c r="H34" s="421">
        <v>22232385.248</v>
      </c>
      <c r="I34" s="421">
        <v>22806154.788000003</v>
      </c>
      <c r="J34" s="421">
        <v>57626810.377999999</v>
      </c>
      <c r="K34" s="421">
        <v>58084229.225000001</v>
      </c>
      <c r="L34" s="421">
        <v>404982607.15499997</v>
      </c>
      <c r="M34" s="497">
        <f>SUM(B34:L34)</f>
        <v>598066141.08699989</v>
      </c>
    </row>
    <row r="35" spans="1:13" s="415" customFormat="1" ht="17.100000000000001" customHeight="1">
      <c r="A35" s="396" t="s">
        <v>506</v>
      </c>
      <c r="B35" s="421">
        <v>399541.51800000004</v>
      </c>
      <c r="C35" s="421">
        <v>1118186.5020000001</v>
      </c>
      <c r="D35" s="421">
        <v>2046432.9180000001</v>
      </c>
      <c r="E35" s="421">
        <v>2729598</v>
      </c>
      <c r="F35" s="421">
        <v>4023091</v>
      </c>
      <c r="G35" s="421">
        <v>4048843</v>
      </c>
      <c r="H35" s="421">
        <v>9403295.6539999992</v>
      </c>
      <c r="I35" s="421">
        <v>7502691</v>
      </c>
      <c r="J35" s="421">
        <v>19946048.362</v>
      </c>
      <c r="K35" s="421">
        <v>15912177.42</v>
      </c>
      <c r="L35" s="421">
        <v>33162741.506999999</v>
      </c>
      <c r="M35" s="497">
        <f>SUM(B35:L35)</f>
        <v>100292646.881</v>
      </c>
    </row>
    <row r="36" spans="1:13" s="415" customFormat="1" ht="17.100000000000001" customHeight="1">
      <c r="A36" s="396" t="s">
        <v>509</v>
      </c>
      <c r="B36" s="421">
        <v>3347327.5439999998</v>
      </c>
      <c r="C36" s="421">
        <v>10361653.302999999</v>
      </c>
      <c r="D36" s="421">
        <v>17858238.574999999</v>
      </c>
      <c r="E36" s="421">
        <v>25451759.759</v>
      </c>
      <c r="F36" s="421">
        <v>31105824.787999999</v>
      </c>
      <c r="G36" s="421">
        <v>32407009.052999999</v>
      </c>
      <c r="H36" s="421">
        <v>77628979.588999987</v>
      </c>
      <c r="I36" s="421">
        <v>83059341.585999995</v>
      </c>
      <c r="J36" s="421">
        <v>188490432.65099999</v>
      </c>
      <c r="K36" s="421">
        <v>185468859.745</v>
      </c>
      <c r="L36" s="421">
        <v>711004984.18900001</v>
      </c>
      <c r="M36" s="497">
        <f>SUM(B36:L36)</f>
        <v>1366184410.7820001</v>
      </c>
    </row>
    <row r="37" spans="1:13" s="415" customFormat="1" ht="17.100000000000001" customHeight="1">
      <c r="A37" s="396" t="s">
        <v>512</v>
      </c>
      <c r="B37" s="421">
        <v>693629.26899999997</v>
      </c>
      <c r="C37" s="421">
        <v>2437666.7549999999</v>
      </c>
      <c r="D37" s="421">
        <v>4344969.6900000004</v>
      </c>
      <c r="E37" s="421">
        <v>5754816.5880000005</v>
      </c>
      <c r="F37" s="421">
        <v>7342176.5750000002</v>
      </c>
      <c r="G37" s="421">
        <v>8833295.6030000001</v>
      </c>
      <c r="H37" s="421">
        <v>20248051.758000001</v>
      </c>
      <c r="I37" s="421">
        <v>16727598.199999999</v>
      </c>
      <c r="J37" s="421">
        <v>28891263.715</v>
      </c>
      <c r="K37" s="421">
        <v>22723681.978</v>
      </c>
      <c r="L37" s="421">
        <v>52135200.116999999</v>
      </c>
      <c r="M37" s="497">
        <f>SUM(B37:L37)</f>
        <v>170132350.24800003</v>
      </c>
    </row>
    <row r="38" spans="1:13" s="415" customFormat="1" ht="17.100000000000001" customHeight="1">
      <c r="A38" s="396"/>
      <c r="B38" s="421"/>
      <c r="C38" s="421"/>
      <c r="D38" s="421"/>
      <c r="E38" s="421"/>
      <c r="F38" s="421"/>
      <c r="G38" s="421"/>
      <c r="H38" s="421"/>
      <c r="I38" s="421"/>
      <c r="J38" s="421"/>
      <c r="K38" s="421"/>
      <c r="L38" s="421"/>
      <c r="M38" s="497"/>
    </row>
    <row r="39" spans="1:13" s="415" customFormat="1" ht="17.100000000000001" customHeight="1">
      <c r="A39" s="396" t="s">
        <v>515</v>
      </c>
      <c r="B39" s="421">
        <v>1013859.8019999999</v>
      </c>
      <c r="C39" s="421">
        <v>3359502.6409999998</v>
      </c>
      <c r="D39" s="421">
        <v>5510434.1300000008</v>
      </c>
      <c r="E39" s="421">
        <v>8298765.9879999999</v>
      </c>
      <c r="F39" s="421">
        <v>7157573.2659999998</v>
      </c>
      <c r="G39" s="421">
        <v>9081868.8680000007</v>
      </c>
      <c r="H39" s="421">
        <v>19168871.857000001</v>
      </c>
      <c r="I39" s="421">
        <v>15639605.618000001</v>
      </c>
      <c r="J39" s="421">
        <v>39302484.869000003</v>
      </c>
      <c r="K39" s="421">
        <v>31150214.302999999</v>
      </c>
      <c r="L39" s="421">
        <v>43753727.876000002</v>
      </c>
      <c r="M39" s="497">
        <f>SUM(B39:L39)</f>
        <v>183436909.21799999</v>
      </c>
    </row>
    <row r="40" spans="1:13" s="415" customFormat="1" ht="17.100000000000001" customHeight="1">
      <c r="A40" s="396" t="s">
        <v>518</v>
      </c>
      <c r="B40" s="421">
        <v>1799968.4410000001</v>
      </c>
      <c r="C40" s="421">
        <v>6203499.5019999994</v>
      </c>
      <c r="D40" s="421">
        <v>11054673.751</v>
      </c>
      <c r="E40" s="421">
        <v>15710390.851</v>
      </c>
      <c r="F40" s="421">
        <v>19093952.916999999</v>
      </c>
      <c r="G40" s="421">
        <v>24203887.614999998</v>
      </c>
      <c r="H40" s="421">
        <v>51754235.960999995</v>
      </c>
      <c r="I40" s="421">
        <v>48214155.390000001</v>
      </c>
      <c r="J40" s="421">
        <v>112187277.714</v>
      </c>
      <c r="K40" s="421">
        <v>94106512.201000005</v>
      </c>
      <c r="L40" s="421">
        <v>212438885.972</v>
      </c>
      <c r="M40" s="497">
        <f>SUM(B40:L40)</f>
        <v>596767440.31499994</v>
      </c>
    </row>
    <row r="41" spans="1:13" s="415" customFormat="1" ht="17.100000000000001" customHeight="1">
      <c r="A41" s="396" t="s">
        <v>521</v>
      </c>
      <c r="B41" s="421">
        <v>848414.47499999998</v>
      </c>
      <c r="C41" s="421">
        <v>3014431.9509999999</v>
      </c>
      <c r="D41" s="421">
        <v>5392923.4739999995</v>
      </c>
      <c r="E41" s="421">
        <v>7826091.5669999998</v>
      </c>
      <c r="F41" s="421">
        <v>9620596.9079999998</v>
      </c>
      <c r="G41" s="421">
        <v>9222076.818</v>
      </c>
      <c r="H41" s="421">
        <v>19921103.726</v>
      </c>
      <c r="I41" s="421">
        <v>20158815.765999999</v>
      </c>
      <c r="J41" s="421">
        <v>42298863.419</v>
      </c>
      <c r="K41" s="421">
        <v>34150724.088</v>
      </c>
      <c r="L41" s="421">
        <v>85724069.054000005</v>
      </c>
      <c r="M41" s="497">
        <f>SUM(B41:L41)</f>
        <v>238178111.24599999</v>
      </c>
    </row>
    <row r="42" spans="1:13" s="415" customFormat="1" ht="17.100000000000001" customHeight="1">
      <c r="A42" s="397" t="s">
        <v>941</v>
      </c>
      <c r="B42" s="421">
        <v>79531742.575939998</v>
      </c>
      <c r="C42" s="421">
        <v>207298674.245</v>
      </c>
      <c r="D42" s="421">
        <v>317801255.20899999</v>
      </c>
      <c r="E42" s="421">
        <v>406163502.1512</v>
      </c>
      <c r="F42" s="421">
        <v>497761347.44849998</v>
      </c>
      <c r="G42" s="421">
        <v>558164747.94760001</v>
      </c>
      <c r="H42" s="421">
        <v>1273653785.9889998</v>
      </c>
      <c r="I42" s="421">
        <v>1456096342.309</v>
      </c>
      <c r="J42" s="421">
        <v>4017039933.4320002</v>
      </c>
      <c r="K42" s="421">
        <v>4287097975.8540001</v>
      </c>
      <c r="L42" s="421">
        <v>46603661526.376999</v>
      </c>
      <c r="M42" s="497">
        <f>SUM(B42:L42)</f>
        <v>59704270833.538239</v>
      </c>
    </row>
    <row r="43" spans="1:13" s="415" customFormat="1" ht="17.100000000000001" customHeight="1">
      <c r="A43" s="397" t="s">
        <v>527</v>
      </c>
      <c r="B43" s="422">
        <v>5081735.5049999999</v>
      </c>
      <c r="C43" s="422">
        <v>13964929.805000002</v>
      </c>
      <c r="D43" s="422">
        <v>21627274.471999999</v>
      </c>
      <c r="E43" s="422">
        <v>26449727.840999998</v>
      </c>
      <c r="F43" s="422">
        <v>33560661.390000001</v>
      </c>
      <c r="G43" s="422">
        <v>39077749.258000001</v>
      </c>
      <c r="H43" s="422">
        <v>93391059.721000001</v>
      </c>
      <c r="I43" s="422">
        <v>101787000.77500001</v>
      </c>
      <c r="J43" s="422">
        <v>269520783.19</v>
      </c>
      <c r="K43" s="422">
        <v>266728067.12599999</v>
      </c>
      <c r="L43" s="422">
        <v>2093090254.1989999</v>
      </c>
      <c r="M43" s="497">
        <f>SUM(B43:L43)</f>
        <v>2964279243.2819996</v>
      </c>
    </row>
    <row r="44" spans="1:13" ht="18">
      <c r="A44" s="423" t="s">
        <v>727</v>
      </c>
      <c r="B44" s="424"/>
      <c r="C44" s="424"/>
      <c r="D44" s="424"/>
      <c r="E44" s="424"/>
      <c r="F44" s="424"/>
      <c r="G44" s="424"/>
      <c r="H44" s="424"/>
      <c r="I44" s="424"/>
      <c r="J44" s="424"/>
      <c r="K44" s="424"/>
      <c r="L44" s="424"/>
      <c r="M44" s="503"/>
    </row>
    <row r="45" spans="1:13" ht="17.100000000000001" customHeight="1">
      <c r="A45" s="409" t="s">
        <v>705</v>
      </c>
      <c r="B45" s="408"/>
      <c r="C45" s="408"/>
      <c r="D45" s="408"/>
      <c r="E45" s="408"/>
      <c r="F45" s="408"/>
      <c r="G45" s="408"/>
      <c r="H45" s="408"/>
      <c r="I45" s="408"/>
      <c r="J45" s="408"/>
      <c r="K45" s="408"/>
      <c r="L45" s="408"/>
    </row>
    <row r="46" spans="1:13" ht="17.100000000000001" customHeight="1">
      <c r="A46" s="410" t="str">
        <f>A3</f>
        <v>Taxable Year 2017</v>
      </c>
      <c r="B46" s="408"/>
      <c r="C46" s="408"/>
      <c r="D46" s="408"/>
      <c r="E46" s="408"/>
      <c r="F46" s="408"/>
      <c r="G46" s="408"/>
      <c r="H46" s="408"/>
      <c r="I46" s="408"/>
      <c r="J46" s="408"/>
      <c r="K46" s="408"/>
      <c r="L46" s="408"/>
    </row>
    <row r="47" spans="1:13" ht="17.100000000000001" customHeight="1" thickBot="1">
      <c r="B47" s="425">
        <f>SUM(B9:B43)</f>
        <v>180826078.62944001</v>
      </c>
      <c r="C47" s="425">
        <f t="shared" ref="C47:K47" si="0">SUM(C9:C43)</f>
        <v>501675853.85759991</v>
      </c>
      <c r="D47" s="425">
        <f t="shared" si="0"/>
        <v>807103872.20599997</v>
      </c>
      <c r="E47" s="425">
        <f t="shared" si="0"/>
        <v>1074456124.2612002</v>
      </c>
      <c r="F47" s="425">
        <f t="shared" si="0"/>
        <v>1321801442.2885001</v>
      </c>
      <c r="G47" s="425">
        <f t="shared" si="0"/>
        <v>1515737268.3975999</v>
      </c>
      <c r="H47" s="425">
        <f t="shared" si="0"/>
        <v>3421884476.3130002</v>
      </c>
      <c r="I47" s="425">
        <f t="shared" si="0"/>
        <v>3733616756.4971995</v>
      </c>
      <c r="J47" s="425">
        <f t="shared" si="0"/>
        <v>9652213686.6307011</v>
      </c>
      <c r="K47" s="425">
        <f t="shared" si="0"/>
        <v>9555402350.486002</v>
      </c>
      <c r="L47" s="425">
        <f>SUM(L9:L43)</f>
        <v>75273786368.243011</v>
      </c>
      <c r="M47" s="540">
        <f>SUM(M9:M43)</f>
        <v>107038504277.81024</v>
      </c>
    </row>
    <row r="48" spans="1:13" s="415" customFormat="1" ht="17.100000000000001" customHeight="1">
      <c r="A48" s="412"/>
      <c r="B48" s="426"/>
      <c r="C48" s="414"/>
      <c r="D48" s="414"/>
      <c r="E48" s="414"/>
      <c r="F48" s="414"/>
      <c r="G48" s="414"/>
      <c r="H48" s="414"/>
      <c r="I48" s="414"/>
      <c r="J48" s="414"/>
      <c r="K48" s="414"/>
      <c r="L48" s="414"/>
      <c r="M48" s="500" t="s">
        <v>17</v>
      </c>
    </row>
    <row r="49" spans="1:13" s="415" customFormat="1" ht="17.100000000000001" customHeight="1">
      <c r="A49" s="416"/>
      <c r="B49" s="417"/>
      <c r="C49" s="417" t="s">
        <v>706</v>
      </c>
      <c r="D49" s="417" t="s">
        <v>707</v>
      </c>
      <c r="E49" s="417" t="s">
        <v>708</v>
      </c>
      <c r="F49" s="417" t="s">
        <v>709</v>
      </c>
      <c r="G49" s="417" t="s">
        <v>710</v>
      </c>
      <c r="H49" s="417" t="s">
        <v>711</v>
      </c>
      <c r="I49" s="417" t="s">
        <v>712</v>
      </c>
      <c r="J49" s="417" t="s">
        <v>713</v>
      </c>
      <c r="K49" s="417" t="s">
        <v>714</v>
      </c>
      <c r="L49" s="417" t="s">
        <v>715</v>
      </c>
      <c r="M49" s="501" t="s">
        <v>390</v>
      </c>
    </row>
    <row r="50" spans="1:13" s="415" customFormat="1" ht="17.100000000000001" customHeight="1">
      <c r="A50" s="418" t="s">
        <v>23</v>
      </c>
      <c r="B50" s="417" t="s">
        <v>716</v>
      </c>
      <c r="C50" s="417" t="s">
        <v>717</v>
      </c>
      <c r="D50" s="417" t="s">
        <v>718</v>
      </c>
      <c r="E50" s="417" t="s">
        <v>719</v>
      </c>
      <c r="F50" s="417" t="s">
        <v>720</v>
      </c>
      <c r="G50" s="417" t="s">
        <v>721</v>
      </c>
      <c r="H50" s="417" t="s">
        <v>722</v>
      </c>
      <c r="I50" s="417" t="s">
        <v>723</v>
      </c>
      <c r="J50" s="417" t="s">
        <v>724</v>
      </c>
      <c r="K50" s="417" t="s">
        <v>725</v>
      </c>
      <c r="L50" s="417" t="s">
        <v>726</v>
      </c>
      <c r="M50" s="501" t="s">
        <v>22</v>
      </c>
    </row>
    <row r="51" spans="1:13" ht="17.100000000000001" customHeight="1">
      <c r="A51" s="427"/>
      <c r="B51" s="428"/>
      <c r="C51" s="428"/>
      <c r="D51" s="428"/>
      <c r="E51" s="428"/>
      <c r="F51" s="428"/>
      <c r="G51" s="428"/>
      <c r="H51" s="428"/>
      <c r="I51" s="428"/>
      <c r="J51" s="428"/>
      <c r="K51" s="428"/>
      <c r="L51" s="428"/>
      <c r="M51" s="504"/>
    </row>
    <row r="52" spans="1:13" s="415" customFormat="1" ht="17.100000000000001" customHeight="1">
      <c r="A52" s="396" t="s">
        <v>530</v>
      </c>
      <c r="B52" s="362">
        <v>1182214.308</v>
      </c>
      <c r="C52" s="362">
        <v>3523897.7399999998</v>
      </c>
      <c r="D52" s="362">
        <v>6180371.3719999995</v>
      </c>
      <c r="E52" s="362">
        <v>9178336.8389999997</v>
      </c>
      <c r="F52" s="362">
        <v>10137997.588</v>
      </c>
      <c r="G52" s="362">
        <v>12725058.026000001</v>
      </c>
      <c r="H52" s="362">
        <v>25782971</v>
      </c>
      <c r="I52" s="362">
        <v>24639797.641000003</v>
      </c>
      <c r="J52" s="362">
        <v>59386079.564000003</v>
      </c>
      <c r="K52" s="362">
        <v>48793880.506999999</v>
      </c>
      <c r="L52" s="362">
        <v>101280872.293</v>
      </c>
      <c r="M52" s="498">
        <f>SUM(B52:L52)</f>
        <v>302811476.87800002</v>
      </c>
    </row>
    <row r="53" spans="1:13" s="415" customFormat="1" ht="17.100000000000001" customHeight="1">
      <c r="A53" s="396" t="s">
        <v>532</v>
      </c>
      <c r="B53" s="421">
        <v>1763452.2412</v>
      </c>
      <c r="C53" s="421">
        <v>5033144.5329999998</v>
      </c>
      <c r="D53" s="421">
        <v>8406428.8010000009</v>
      </c>
      <c r="E53" s="421">
        <v>12245976.092</v>
      </c>
      <c r="F53" s="421">
        <v>14959336.024</v>
      </c>
      <c r="G53" s="421">
        <v>17979858.122000001</v>
      </c>
      <c r="H53" s="421">
        <v>44792521.958999999</v>
      </c>
      <c r="I53" s="421">
        <v>45262958.493000001</v>
      </c>
      <c r="J53" s="421">
        <v>111401990.895</v>
      </c>
      <c r="K53" s="421">
        <v>109298009.544</v>
      </c>
      <c r="L53" s="421">
        <v>321979381.96499997</v>
      </c>
      <c r="M53" s="497">
        <f>SUM(B53:L53)</f>
        <v>693123058.66919994</v>
      </c>
    </row>
    <row r="54" spans="1:13" s="415" customFormat="1" ht="17.100000000000001" customHeight="1">
      <c r="A54" s="396" t="s">
        <v>535</v>
      </c>
      <c r="B54" s="421">
        <v>4200353.6790000005</v>
      </c>
      <c r="C54" s="421">
        <v>12770263.477</v>
      </c>
      <c r="D54" s="421">
        <v>21621662.82</v>
      </c>
      <c r="E54" s="421">
        <v>28246136.943999998</v>
      </c>
      <c r="F54" s="421">
        <v>37751965.526000001</v>
      </c>
      <c r="G54" s="421">
        <v>44687476.539999999</v>
      </c>
      <c r="H54" s="421">
        <v>93337027.30399999</v>
      </c>
      <c r="I54" s="421">
        <v>88151068.481999993</v>
      </c>
      <c r="J54" s="421">
        <v>193202220.68399999</v>
      </c>
      <c r="K54" s="421">
        <v>166364410.264</v>
      </c>
      <c r="L54" s="421">
        <v>475528291.90499997</v>
      </c>
      <c r="M54" s="497">
        <f>SUM(B54:L54)</f>
        <v>1165860877.625</v>
      </c>
    </row>
    <row r="55" spans="1:13" s="415" customFormat="1" ht="17.100000000000001" customHeight="1">
      <c r="A55" s="396" t="s">
        <v>537</v>
      </c>
      <c r="B55" s="421">
        <v>7221035.6109999996</v>
      </c>
      <c r="C55" s="421">
        <v>19608931.228</v>
      </c>
      <c r="D55" s="421">
        <v>32665708.702999998</v>
      </c>
      <c r="E55" s="421">
        <v>42028164.538000003</v>
      </c>
      <c r="F55" s="421">
        <v>52900499.57</v>
      </c>
      <c r="G55" s="421">
        <v>62901388.522</v>
      </c>
      <c r="H55" s="421">
        <v>143333774.20899999</v>
      </c>
      <c r="I55" s="421">
        <v>150018524.89300001</v>
      </c>
      <c r="J55" s="421">
        <v>365190812.57099998</v>
      </c>
      <c r="K55" s="421">
        <v>356528285.514</v>
      </c>
      <c r="L55" s="421">
        <v>1384720988.0309999</v>
      </c>
      <c r="M55" s="497">
        <f>SUM(B55:L55)</f>
        <v>2617118113.3899999</v>
      </c>
    </row>
    <row r="56" spans="1:13" s="415" customFormat="1" ht="17.100000000000001" customHeight="1">
      <c r="A56" s="396" t="s">
        <v>540</v>
      </c>
      <c r="B56" s="421">
        <v>1347296.0889999999</v>
      </c>
      <c r="C56" s="421">
        <v>4169388.716</v>
      </c>
      <c r="D56" s="421">
        <v>6942150.3269999996</v>
      </c>
      <c r="E56" s="421">
        <v>10213829.857999999</v>
      </c>
      <c r="F56" s="421">
        <v>11287305.65</v>
      </c>
      <c r="G56" s="421">
        <v>13683075.949999999</v>
      </c>
      <c r="H56" s="421">
        <v>27253621.318</v>
      </c>
      <c r="I56" s="421">
        <v>27918779.652000003</v>
      </c>
      <c r="J56" s="421">
        <v>68530282.689999998</v>
      </c>
      <c r="K56" s="421">
        <v>56278275.693999998</v>
      </c>
      <c r="L56" s="421">
        <v>95223131.826000005</v>
      </c>
      <c r="M56" s="497">
        <f>SUM(B56:L56)</f>
        <v>322847137.76999998</v>
      </c>
    </row>
    <row r="57" spans="1:13" s="415" customFormat="1" ht="17.100000000000001" customHeight="1">
      <c r="A57" s="396"/>
      <c r="B57" s="421"/>
      <c r="C57" s="421"/>
      <c r="D57" s="421"/>
      <c r="E57" s="421"/>
      <c r="F57" s="421"/>
      <c r="G57" s="421"/>
      <c r="H57" s="421"/>
      <c r="I57" s="421"/>
      <c r="J57" s="421"/>
      <c r="K57" s="421"/>
      <c r="L57" s="421"/>
      <c r="M57" s="497"/>
    </row>
    <row r="58" spans="1:13" s="415" customFormat="1" ht="17.100000000000001" customHeight="1">
      <c r="A58" s="396" t="s">
        <v>543</v>
      </c>
      <c r="B58" s="421">
        <v>2692297.946</v>
      </c>
      <c r="C58" s="421">
        <v>8282709.7379999999</v>
      </c>
      <c r="D58" s="421">
        <v>14541171.370999999</v>
      </c>
      <c r="E58" s="421">
        <v>20119582.151999999</v>
      </c>
      <c r="F58" s="421">
        <v>25698624.817000002</v>
      </c>
      <c r="G58" s="421">
        <v>28536659.956999999</v>
      </c>
      <c r="H58" s="421">
        <v>61359303.104999997</v>
      </c>
      <c r="I58" s="421">
        <v>64453883.490999997</v>
      </c>
      <c r="J58" s="421">
        <v>163113074.18900001</v>
      </c>
      <c r="K58" s="421">
        <v>153845512.15599999</v>
      </c>
      <c r="L58" s="421">
        <v>444854450.98100001</v>
      </c>
      <c r="M58" s="497">
        <f>SUM(B58:L58)</f>
        <v>987497269.90300012</v>
      </c>
    </row>
    <row r="59" spans="1:13" s="415" customFormat="1" ht="17.100000000000001" customHeight="1">
      <c r="A59" s="396" t="s">
        <v>545</v>
      </c>
      <c r="B59" s="421">
        <v>1824180.9269999999</v>
      </c>
      <c r="C59" s="421">
        <v>4213309.2719999999</v>
      </c>
      <c r="D59" s="421">
        <v>6522315.6100000003</v>
      </c>
      <c r="E59" s="421">
        <v>9437447.9149999991</v>
      </c>
      <c r="F59" s="421">
        <v>11386835.932</v>
      </c>
      <c r="G59" s="421">
        <v>13640187.568</v>
      </c>
      <c r="H59" s="421">
        <v>30240951.133000001</v>
      </c>
      <c r="I59" s="421">
        <v>33167276.129999999</v>
      </c>
      <c r="J59" s="421">
        <v>80494612.518000007</v>
      </c>
      <c r="K59" s="421">
        <v>87638800.108999997</v>
      </c>
      <c r="L59" s="421">
        <v>1177391148.4920001</v>
      </c>
      <c r="M59" s="497">
        <f>SUM(B59:L59)</f>
        <v>1455957065.6059999</v>
      </c>
    </row>
    <row r="60" spans="1:13" s="415" customFormat="1" ht="17.100000000000001" customHeight="1">
      <c r="A60" s="396" t="s">
        <v>547</v>
      </c>
      <c r="B60" s="421">
        <v>1333320.1742</v>
      </c>
      <c r="C60" s="421">
        <v>4147085.0060000001</v>
      </c>
      <c r="D60" s="421">
        <v>7693979.9859999996</v>
      </c>
      <c r="E60" s="421">
        <v>9738730.5800000001</v>
      </c>
      <c r="F60" s="421">
        <v>13427182.486</v>
      </c>
      <c r="G60" s="421">
        <v>13932073.737</v>
      </c>
      <c r="H60" s="421">
        <v>28026876.094999999</v>
      </c>
      <c r="I60" s="421">
        <v>24032175.071000002</v>
      </c>
      <c r="J60" s="421">
        <v>50453091.362000003</v>
      </c>
      <c r="K60" s="421">
        <v>31125629.653999999</v>
      </c>
      <c r="L60" s="421">
        <v>59299697.630000003</v>
      </c>
      <c r="M60" s="497">
        <f>SUM(B60:L60)</f>
        <v>243209841.78119999</v>
      </c>
    </row>
    <row r="61" spans="1:13" s="415" customFormat="1" ht="17.100000000000001" customHeight="1">
      <c r="A61" s="396" t="s">
        <v>550</v>
      </c>
      <c r="B61" s="421">
        <v>1260418.642</v>
      </c>
      <c r="C61" s="421">
        <v>4016330.412</v>
      </c>
      <c r="D61" s="421">
        <v>6845468.8530000001</v>
      </c>
      <c r="E61" s="421">
        <v>10003138.573000001</v>
      </c>
      <c r="F61" s="421">
        <v>12608504.992000001</v>
      </c>
      <c r="G61" s="421">
        <v>14708103.081</v>
      </c>
      <c r="H61" s="421">
        <v>34665355.265000001</v>
      </c>
      <c r="I61" s="421">
        <v>33129898.690000001</v>
      </c>
      <c r="J61" s="421">
        <v>74966528.002000004</v>
      </c>
      <c r="K61" s="421">
        <v>78746685.287</v>
      </c>
      <c r="L61" s="421">
        <v>214467530.667</v>
      </c>
      <c r="M61" s="497">
        <f>SUM(B61:L61)</f>
        <v>485417962.46399999</v>
      </c>
    </row>
    <row r="62" spans="1:13" s="415" customFormat="1" ht="17.100000000000001" customHeight="1">
      <c r="A62" s="396" t="s">
        <v>553</v>
      </c>
      <c r="B62" s="421">
        <v>1081423.4454999999</v>
      </c>
      <c r="C62" s="421">
        <v>3776452.767</v>
      </c>
      <c r="D62" s="421">
        <v>6214848.5649999995</v>
      </c>
      <c r="E62" s="421">
        <v>8775472.4590000007</v>
      </c>
      <c r="F62" s="421">
        <v>8290379.3499999996</v>
      </c>
      <c r="G62" s="421">
        <v>11312942.537</v>
      </c>
      <c r="H62" s="421">
        <v>28139095.796999998</v>
      </c>
      <c r="I62" s="421">
        <v>22446889.348000001</v>
      </c>
      <c r="J62" s="421">
        <v>38308607.914999999</v>
      </c>
      <c r="K62" s="421">
        <v>24582126.719000001</v>
      </c>
      <c r="L62" s="421">
        <v>53720873.383000001</v>
      </c>
      <c r="M62" s="497">
        <f>SUM(B62:L62)</f>
        <v>206649112.28550005</v>
      </c>
    </row>
    <row r="63" spans="1:13" s="415" customFormat="1" ht="17.100000000000001" customHeight="1">
      <c r="A63" s="396"/>
      <c r="B63" s="354"/>
      <c r="C63" s="429"/>
      <c r="D63" s="354"/>
      <c r="E63" s="354"/>
      <c r="F63" s="354"/>
      <c r="G63" s="354"/>
      <c r="H63" s="354"/>
      <c r="I63" s="354"/>
      <c r="J63" s="354"/>
      <c r="K63" s="354"/>
      <c r="L63" s="354"/>
      <c r="M63" s="497"/>
    </row>
    <row r="64" spans="1:13" s="415" customFormat="1" ht="17.100000000000001" customHeight="1">
      <c r="A64" s="396" t="s">
        <v>429</v>
      </c>
      <c r="B64" s="421">
        <v>2819394.8709999998</v>
      </c>
      <c r="C64" s="354">
        <v>9392993.4307300001</v>
      </c>
      <c r="D64" s="421">
        <v>16928236.450000003</v>
      </c>
      <c r="E64" s="421">
        <v>21839679.201000001</v>
      </c>
      <c r="F64" s="421">
        <v>26109104.215</v>
      </c>
      <c r="G64" s="421">
        <v>29617869.335000001</v>
      </c>
      <c r="H64" s="421">
        <v>65086512.634000003</v>
      </c>
      <c r="I64" s="421">
        <v>60018256.333000004</v>
      </c>
      <c r="J64" s="354">
        <v>106848748.588</v>
      </c>
      <c r="K64" s="421">
        <v>83114915.141000003</v>
      </c>
      <c r="L64" s="421">
        <v>195927924.141</v>
      </c>
      <c r="M64" s="497">
        <f>SUM(B64:L64)</f>
        <v>617703634.33973002</v>
      </c>
    </row>
    <row r="65" spans="1:13" s="415" customFormat="1" ht="17.100000000000001" customHeight="1">
      <c r="A65" s="396" t="s">
        <v>433</v>
      </c>
      <c r="B65" s="421">
        <v>8817729.7709999997</v>
      </c>
      <c r="C65" s="421">
        <v>22602633.484999999</v>
      </c>
      <c r="D65" s="421">
        <v>34050407.953999996</v>
      </c>
      <c r="E65" s="421">
        <v>45144584.719400004</v>
      </c>
      <c r="F65" s="421">
        <v>52765181.758000001</v>
      </c>
      <c r="G65" s="421">
        <v>64401695.068000004</v>
      </c>
      <c r="H65" s="421">
        <v>150989297.87400001</v>
      </c>
      <c r="I65" s="421">
        <v>170645956.25400001</v>
      </c>
      <c r="J65" s="354">
        <v>413653934.14700001</v>
      </c>
      <c r="K65" s="421">
        <v>451935216.50400001</v>
      </c>
      <c r="L65" s="421">
        <v>2430681926.5349998</v>
      </c>
      <c r="M65" s="497">
        <f>SUM(B65:L65)</f>
        <v>3845688564.0693998</v>
      </c>
    </row>
    <row r="66" spans="1:13" s="415" customFormat="1" ht="17.100000000000001" customHeight="1">
      <c r="A66" s="396" t="s">
        <v>437</v>
      </c>
      <c r="B66" s="421">
        <v>23659674.756700002</v>
      </c>
      <c r="C66" s="421">
        <v>71480772.760999992</v>
      </c>
      <c r="D66" s="421">
        <v>123044632.96600001</v>
      </c>
      <c r="E66" s="421">
        <v>169593423.801</v>
      </c>
      <c r="F66" s="421">
        <v>207623641.044</v>
      </c>
      <c r="G66" s="421">
        <v>249645520.52599999</v>
      </c>
      <c r="H66" s="421">
        <v>573518944.49699998</v>
      </c>
      <c r="I66" s="421">
        <v>607234861.17299998</v>
      </c>
      <c r="J66" s="354">
        <v>1300179681.3570001</v>
      </c>
      <c r="K66" s="421">
        <v>1116818560.1949999</v>
      </c>
      <c r="L66" s="421">
        <v>6582742920.7110004</v>
      </c>
      <c r="M66" s="497">
        <f>SUM(B66:L66)</f>
        <v>11025542633.787701</v>
      </c>
    </row>
    <row r="67" spans="1:13" s="415" customFormat="1" ht="17.100000000000001" customHeight="1">
      <c r="A67" s="396" t="s">
        <v>441</v>
      </c>
      <c r="B67" s="421">
        <v>4430649.1927000005</v>
      </c>
      <c r="C67" s="421">
        <v>14242474.328</v>
      </c>
      <c r="D67" s="421">
        <v>26370263.959000003</v>
      </c>
      <c r="E67" s="421">
        <v>38671841.149999999</v>
      </c>
      <c r="F67" s="421">
        <v>48929477.465999998</v>
      </c>
      <c r="G67" s="421">
        <v>49351260.810999997</v>
      </c>
      <c r="H67" s="421">
        <v>99280650.941</v>
      </c>
      <c r="I67" s="421">
        <v>81458988.437000006</v>
      </c>
      <c r="J67" s="354">
        <v>158930108.87799999</v>
      </c>
      <c r="K67" s="421">
        <v>114721996.896</v>
      </c>
      <c r="L67" s="421">
        <v>260652970.39899999</v>
      </c>
      <c r="M67" s="497">
        <f>SUM(B67:L67)</f>
        <v>897040682.45770001</v>
      </c>
    </row>
    <row r="68" spans="1:13" s="415" customFormat="1" ht="17.100000000000001" customHeight="1">
      <c r="A68" s="396" t="s">
        <v>445</v>
      </c>
      <c r="B68" s="421">
        <v>194474.61800000002</v>
      </c>
      <c r="C68" s="421">
        <v>519393.65599999996</v>
      </c>
      <c r="D68" s="421">
        <v>908797.55700000003</v>
      </c>
      <c r="E68" s="421">
        <v>1281732.3060000001</v>
      </c>
      <c r="F68" s="421">
        <v>1561444.672</v>
      </c>
      <c r="G68" s="421">
        <v>2136150.9309999999</v>
      </c>
      <c r="H68" s="421">
        <v>4121699.1909999996</v>
      </c>
      <c r="I68" s="421">
        <v>3855752</v>
      </c>
      <c r="J68" s="421">
        <v>8043168</v>
      </c>
      <c r="K68" s="421">
        <v>7332169.0199999996</v>
      </c>
      <c r="L68" s="421">
        <v>18673725.739999998</v>
      </c>
      <c r="M68" s="497">
        <f>SUM(B68:L68)</f>
        <v>48628507.691</v>
      </c>
    </row>
    <row r="69" spans="1:13" s="415" customFormat="1" ht="17.100000000000001" customHeight="1">
      <c r="A69" s="396"/>
      <c r="B69" s="421"/>
      <c r="C69" s="421"/>
      <c r="D69" s="421"/>
      <c r="E69" s="421"/>
      <c r="F69" s="421"/>
      <c r="G69" s="421"/>
      <c r="H69" s="421"/>
      <c r="I69" s="421"/>
      <c r="J69" s="421"/>
      <c r="K69" s="421"/>
      <c r="L69" s="421"/>
      <c r="M69" s="497"/>
    </row>
    <row r="70" spans="1:13" s="415" customFormat="1" ht="17.100000000000001" customHeight="1">
      <c r="A70" s="396" t="s">
        <v>449</v>
      </c>
      <c r="B70" s="421">
        <v>2610730.8629999999</v>
      </c>
      <c r="C70" s="421">
        <v>8203996.0419999985</v>
      </c>
      <c r="D70" s="421">
        <v>13317388.396</v>
      </c>
      <c r="E70" s="421">
        <v>18306640.072999999</v>
      </c>
      <c r="F70" s="421">
        <v>20436664.291999999</v>
      </c>
      <c r="G70" s="421">
        <v>24086422.846999999</v>
      </c>
      <c r="H70" s="421">
        <v>54755605.196999997</v>
      </c>
      <c r="I70" s="421">
        <v>58426737.092999995</v>
      </c>
      <c r="J70" s="421">
        <v>146368848.29300001</v>
      </c>
      <c r="K70" s="421">
        <v>153479449.329</v>
      </c>
      <c r="L70" s="421">
        <v>597867731.30900002</v>
      </c>
      <c r="M70" s="497">
        <f>SUM(B70:L70)</f>
        <v>1097860213.734</v>
      </c>
    </row>
    <row r="71" spans="1:13" s="415" customFormat="1" ht="17.100000000000001" customHeight="1">
      <c r="A71" s="396" t="s">
        <v>453</v>
      </c>
      <c r="B71" s="421">
        <v>6200372.2339999992</v>
      </c>
      <c r="C71" s="421">
        <v>15671655.174999999</v>
      </c>
      <c r="D71" s="421">
        <v>23948161.622000001</v>
      </c>
      <c r="E71" s="421">
        <v>32650980.93</v>
      </c>
      <c r="F71" s="421">
        <v>41846873.799000002</v>
      </c>
      <c r="G71" s="421">
        <v>46285786.063000001</v>
      </c>
      <c r="H71" s="421">
        <v>96473452.432999998</v>
      </c>
      <c r="I71" s="421">
        <v>104093897.477</v>
      </c>
      <c r="J71" s="421">
        <v>283461791.97899997</v>
      </c>
      <c r="K71" s="421">
        <v>309036369.29799998</v>
      </c>
      <c r="L71" s="421">
        <v>2054665500.9820001</v>
      </c>
      <c r="M71" s="497">
        <f>SUM(B71:L71)</f>
        <v>3014334841.9920001</v>
      </c>
    </row>
    <row r="72" spans="1:13" s="415" customFormat="1" ht="17.100000000000001" customHeight="1">
      <c r="A72" s="396" t="s">
        <v>457</v>
      </c>
      <c r="B72" s="421">
        <v>455976.33900000004</v>
      </c>
      <c r="C72" s="421">
        <v>1639312.443</v>
      </c>
      <c r="D72" s="421">
        <v>2802130.6519999998</v>
      </c>
      <c r="E72" s="421">
        <v>4210337.0880000005</v>
      </c>
      <c r="F72" s="421">
        <v>5079270.301</v>
      </c>
      <c r="G72" s="421">
        <v>5565121.3399999999</v>
      </c>
      <c r="H72" s="421">
        <v>14603879.105</v>
      </c>
      <c r="I72" s="421">
        <v>13184529.249</v>
      </c>
      <c r="J72" s="421">
        <v>27933064.030000001</v>
      </c>
      <c r="K72" s="421">
        <v>21551322</v>
      </c>
      <c r="L72" s="421">
        <v>53768971</v>
      </c>
      <c r="M72" s="497">
        <f>SUM(B72:L72)</f>
        <v>150793913.54699999</v>
      </c>
    </row>
    <row r="73" spans="1:13" s="415" customFormat="1" ht="17.100000000000001" customHeight="1">
      <c r="A73" s="396" t="s">
        <v>461</v>
      </c>
      <c r="B73" s="421">
        <v>2032738.6529999999</v>
      </c>
      <c r="C73" s="421">
        <v>5623734.023</v>
      </c>
      <c r="D73" s="421">
        <v>8084011.6579999998</v>
      </c>
      <c r="E73" s="421">
        <v>10433114.67</v>
      </c>
      <c r="F73" s="421">
        <v>12963977.719000001</v>
      </c>
      <c r="G73" s="421">
        <v>13102342.889</v>
      </c>
      <c r="H73" s="421">
        <v>31126336.079</v>
      </c>
      <c r="I73" s="421">
        <v>33418670.464000002</v>
      </c>
      <c r="J73" s="421">
        <v>86602966.941</v>
      </c>
      <c r="K73" s="421">
        <v>104405025.06299999</v>
      </c>
      <c r="L73" s="421">
        <v>495211371.40499997</v>
      </c>
      <c r="M73" s="497">
        <f>SUM(B73:L73)</f>
        <v>803004289.56400001</v>
      </c>
    </row>
    <row r="74" spans="1:13" s="415" customFormat="1" ht="17.100000000000001" customHeight="1">
      <c r="A74" s="396" t="s">
        <v>465</v>
      </c>
      <c r="B74" s="421">
        <v>1288141.8360000001</v>
      </c>
      <c r="C74" s="421">
        <v>3608186.1530000004</v>
      </c>
      <c r="D74" s="421">
        <v>5660288.8560000006</v>
      </c>
      <c r="E74" s="421">
        <v>8314015.6330000004</v>
      </c>
      <c r="F74" s="421">
        <v>10356870.549000001</v>
      </c>
      <c r="G74" s="421">
        <v>13720335.095000001</v>
      </c>
      <c r="H74" s="421">
        <v>29280668.541999999</v>
      </c>
      <c r="I74" s="421">
        <v>32533260.219999999</v>
      </c>
      <c r="J74" s="421">
        <v>80081888.665000007</v>
      </c>
      <c r="K74" s="421">
        <v>76133865.958000004</v>
      </c>
      <c r="L74" s="421">
        <v>185951517.53</v>
      </c>
      <c r="M74" s="497">
        <f>SUM(B74:L74)</f>
        <v>446929039.03700006</v>
      </c>
    </row>
    <row r="75" spans="1:13" s="415" customFormat="1" ht="17.100000000000001" customHeight="1">
      <c r="B75" s="354"/>
      <c r="C75" s="429"/>
      <c r="D75" s="354"/>
      <c r="E75" s="429"/>
      <c r="F75" s="354"/>
      <c r="G75" s="429"/>
      <c r="H75" s="354"/>
      <c r="I75" s="429"/>
      <c r="J75" s="354"/>
      <c r="K75" s="354"/>
      <c r="L75" s="354"/>
      <c r="M75" s="497"/>
    </row>
    <row r="76" spans="1:13" s="415" customFormat="1" ht="17.100000000000001" customHeight="1">
      <c r="A76" s="396" t="s">
        <v>469</v>
      </c>
      <c r="B76" s="421">
        <v>814660.81799999997</v>
      </c>
      <c r="C76" s="354">
        <v>2629889.736</v>
      </c>
      <c r="D76" s="421">
        <v>4991417.7310000006</v>
      </c>
      <c r="E76" s="354">
        <v>6897684.2649999997</v>
      </c>
      <c r="F76" s="421">
        <v>9474384.7210000008</v>
      </c>
      <c r="G76" s="354">
        <v>9470271.8870000001</v>
      </c>
      <c r="H76" s="421">
        <v>19297383.16</v>
      </c>
      <c r="I76" s="354">
        <v>18912741.465999998</v>
      </c>
      <c r="J76" s="421">
        <v>39041918.785999998</v>
      </c>
      <c r="K76" s="421">
        <v>35246497.200000003</v>
      </c>
      <c r="L76" s="421">
        <v>184724179.10299999</v>
      </c>
      <c r="M76" s="497">
        <f>SUM(B76:L76)</f>
        <v>331501028.87300003</v>
      </c>
    </row>
    <row r="77" spans="1:13" s="415" customFormat="1" ht="17.100000000000001" customHeight="1">
      <c r="A77" s="396" t="s">
        <v>473</v>
      </c>
      <c r="B77" s="421">
        <v>1709148.1300000001</v>
      </c>
      <c r="C77" s="421">
        <v>5373446.0820000004</v>
      </c>
      <c r="D77" s="421">
        <v>10212511.526999999</v>
      </c>
      <c r="E77" s="421">
        <v>11739026.232000001</v>
      </c>
      <c r="F77" s="421">
        <v>13408325.832</v>
      </c>
      <c r="G77" s="421">
        <v>16133929.384</v>
      </c>
      <c r="H77" s="421">
        <v>30825181.780000001</v>
      </c>
      <c r="I77" s="421">
        <v>26512081.049999997</v>
      </c>
      <c r="J77" s="421">
        <v>63124838.949000001</v>
      </c>
      <c r="K77" s="421">
        <v>41321808.534000002</v>
      </c>
      <c r="L77" s="421">
        <v>60162739.085000001</v>
      </c>
      <c r="M77" s="497">
        <f>SUM(B77:L77)</f>
        <v>280523036.58500004</v>
      </c>
    </row>
    <row r="78" spans="1:13" s="415" customFormat="1" ht="17.100000000000001" customHeight="1">
      <c r="A78" s="396" t="s">
        <v>477</v>
      </c>
      <c r="B78" s="421">
        <v>29037721.386999998</v>
      </c>
      <c r="C78" s="421">
        <v>65462148.759000003</v>
      </c>
      <c r="D78" s="421">
        <v>91080514.037</v>
      </c>
      <c r="E78" s="421">
        <v>116478577.483</v>
      </c>
      <c r="F78" s="421">
        <v>142794550.11500001</v>
      </c>
      <c r="G78" s="421">
        <v>165220662.10299999</v>
      </c>
      <c r="H78" s="421">
        <v>373904186.76769996</v>
      </c>
      <c r="I78" s="421">
        <v>425730592.36000001</v>
      </c>
      <c r="J78" s="421">
        <v>1190686084.4200001</v>
      </c>
      <c r="K78" s="421">
        <v>1343869622.0840001</v>
      </c>
      <c r="L78" s="421">
        <v>16932751344.556</v>
      </c>
      <c r="M78" s="497">
        <f>SUM(B78:L78)</f>
        <v>20877016004.071701</v>
      </c>
    </row>
    <row r="79" spans="1:13" s="415" customFormat="1" ht="17.100000000000001" customHeight="1">
      <c r="A79" s="396" t="s">
        <v>481</v>
      </c>
      <c r="B79" s="421">
        <v>2359257.9397</v>
      </c>
      <c r="C79" s="421">
        <v>6827957.5180000002</v>
      </c>
      <c r="D79" s="421">
        <v>12587445.982000001</v>
      </c>
      <c r="E79" s="421">
        <v>17806875.850000001</v>
      </c>
      <c r="F79" s="421">
        <v>22786219.059999999</v>
      </c>
      <c r="G79" s="421">
        <v>28506729.969000001</v>
      </c>
      <c r="H79" s="421">
        <v>62743888.328999996</v>
      </c>
      <c r="I79" s="421">
        <v>61394931.752000004</v>
      </c>
      <c r="J79" s="421">
        <v>143441029.24599999</v>
      </c>
      <c r="K79" s="421">
        <v>125366474.205</v>
      </c>
      <c r="L79" s="421">
        <v>425908282.40899998</v>
      </c>
      <c r="M79" s="497">
        <f>SUM(B79:L79)</f>
        <v>909729092.25969994</v>
      </c>
    </row>
    <row r="80" spans="1:13" s="415" customFormat="1" ht="17.100000000000001" customHeight="1">
      <c r="A80" s="396" t="s">
        <v>485</v>
      </c>
      <c r="B80" s="421">
        <v>795716.71</v>
      </c>
      <c r="C80" s="421">
        <v>2813134.9330000002</v>
      </c>
      <c r="D80" s="421">
        <v>4965409.6979999999</v>
      </c>
      <c r="E80" s="421">
        <v>7381592.7340000002</v>
      </c>
      <c r="F80" s="421">
        <v>8362670.6239999998</v>
      </c>
      <c r="G80" s="421">
        <v>9588366.2630000003</v>
      </c>
      <c r="H80" s="421">
        <v>21060665.557999998</v>
      </c>
      <c r="I80" s="421">
        <v>18377416.627</v>
      </c>
      <c r="J80" s="421">
        <v>37065352.469999999</v>
      </c>
      <c r="K80" s="421">
        <v>24552880</v>
      </c>
      <c r="L80" s="421">
        <v>54085677.615000002</v>
      </c>
      <c r="M80" s="497">
        <f>SUM(B80:L80)</f>
        <v>189048883.23199999</v>
      </c>
    </row>
    <row r="81" spans="1:13" s="415" customFormat="1" ht="17.100000000000001" customHeight="1">
      <c r="A81" s="396"/>
      <c r="B81" s="421"/>
      <c r="C81" s="421"/>
      <c r="D81" s="421"/>
      <c r="E81" s="421"/>
      <c r="F81" s="421"/>
      <c r="G81" s="421"/>
      <c r="H81" s="421"/>
      <c r="I81" s="421"/>
      <c r="J81" s="421"/>
      <c r="K81" s="421"/>
      <c r="L81" s="421"/>
      <c r="M81" s="497"/>
    </row>
    <row r="82" spans="1:13" s="415" customFormat="1" ht="17.100000000000001" customHeight="1">
      <c r="A82" s="396" t="s">
        <v>489</v>
      </c>
      <c r="B82" s="421">
        <v>1118043.2040000001</v>
      </c>
      <c r="C82" s="421">
        <v>2614807.8169999998</v>
      </c>
      <c r="D82" s="421">
        <v>4965624.2450000001</v>
      </c>
      <c r="E82" s="421">
        <v>6761540.6399999997</v>
      </c>
      <c r="F82" s="421">
        <v>8832757.3800000008</v>
      </c>
      <c r="G82" s="421">
        <v>8696941.1500000004</v>
      </c>
      <c r="H82" s="421">
        <v>21900425.597000003</v>
      </c>
      <c r="I82" s="421">
        <v>23013652.729000002</v>
      </c>
      <c r="J82" s="421">
        <v>51865521.284000002</v>
      </c>
      <c r="K82" s="421">
        <v>43578704.864</v>
      </c>
      <c r="L82" s="421">
        <v>153934693.914</v>
      </c>
      <c r="M82" s="497">
        <f>SUM(B82:L82)</f>
        <v>327282712.824</v>
      </c>
    </row>
    <row r="83" spans="1:13" s="415" customFormat="1" ht="17.100000000000001" customHeight="1">
      <c r="A83" s="396" t="s">
        <v>491</v>
      </c>
      <c r="B83" s="421">
        <v>672304.37100000004</v>
      </c>
      <c r="C83" s="421">
        <v>1926588.007</v>
      </c>
      <c r="D83" s="421">
        <v>3595652.5640000002</v>
      </c>
      <c r="E83" s="421">
        <v>5059601.4879999999</v>
      </c>
      <c r="F83" s="421">
        <v>5913618.4960000003</v>
      </c>
      <c r="G83" s="421">
        <v>7047625</v>
      </c>
      <c r="H83" s="421">
        <v>14581350.719999999</v>
      </c>
      <c r="I83" s="421">
        <v>15163622.642000001</v>
      </c>
      <c r="J83" s="421">
        <v>34734471.252999999</v>
      </c>
      <c r="K83" s="421">
        <v>32273891.311999999</v>
      </c>
      <c r="L83" s="421">
        <v>111176411.21600001</v>
      </c>
      <c r="M83" s="497">
        <f>SUM(B83:L83)</f>
        <v>232145137.06900001</v>
      </c>
    </row>
    <row r="84" spans="1:13" s="415" customFormat="1" ht="17.100000000000001" customHeight="1">
      <c r="A84" s="396" t="s">
        <v>494</v>
      </c>
      <c r="B84" s="421">
        <v>2899861.8810000001</v>
      </c>
      <c r="C84" s="421">
        <v>8685195.7899999991</v>
      </c>
      <c r="D84" s="421">
        <v>15017156.947999999</v>
      </c>
      <c r="E84" s="421">
        <v>22407473.513</v>
      </c>
      <c r="F84" s="421">
        <v>26169845.045000002</v>
      </c>
      <c r="G84" s="421">
        <v>27620385.616999999</v>
      </c>
      <c r="H84" s="421">
        <v>60155735.728</v>
      </c>
      <c r="I84" s="421">
        <v>49120095.07</v>
      </c>
      <c r="J84" s="421">
        <v>97355441.623999998</v>
      </c>
      <c r="K84" s="421">
        <v>77483357.047999993</v>
      </c>
      <c r="L84" s="421">
        <v>199776400.685</v>
      </c>
      <c r="M84" s="497">
        <f>SUM(B84:L84)</f>
        <v>586690948.949</v>
      </c>
    </row>
    <row r="85" spans="1:13" s="415" customFormat="1" ht="17.100000000000001" customHeight="1">
      <c r="A85" s="396" t="s">
        <v>497</v>
      </c>
      <c r="B85" s="421">
        <v>883699.09399999992</v>
      </c>
      <c r="C85" s="421">
        <v>2406285.2320000003</v>
      </c>
      <c r="D85" s="421">
        <v>4948136.807</v>
      </c>
      <c r="E85" s="421">
        <v>6102864.9369999999</v>
      </c>
      <c r="F85" s="421">
        <v>7296954.8260000004</v>
      </c>
      <c r="G85" s="421">
        <v>8892611.8120000008</v>
      </c>
      <c r="H85" s="421">
        <v>17714420.927000001</v>
      </c>
      <c r="I85" s="421">
        <v>17693886.673999999</v>
      </c>
      <c r="J85" s="421">
        <v>39683876.729000002</v>
      </c>
      <c r="K85" s="421">
        <v>35923647.299000002</v>
      </c>
      <c r="L85" s="421">
        <v>128328261.244</v>
      </c>
      <c r="M85" s="497">
        <f>SUM(B85:L85)</f>
        <v>269874645.58100003</v>
      </c>
    </row>
    <row r="86" spans="1:13" s="415" customFormat="1" ht="17.100000000000001" customHeight="1">
      <c r="A86" s="397" t="s">
        <v>500</v>
      </c>
      <c r="B86" s="422">
        <v>8361997.5344000012</v>
      </c>
      <c r="C86" s="422">
        <v>23196327.748</v>
      </c>
      <c r="D86" s="422">
        <v>32219174.792999998</v>
      </c>
      <c r="E86" s="422">
        <v>47411583.673</v>
      </c>
      <c r="F86" s="422">
        <v>62072143.75</v>
      </c>
      <c r="G86" s="422">
        <v>58934269.365000002</v>
      </c>
      <c r="H86" s="422">
        <v>124089091.492</v>
      </c>
      <c r="I86" s="422">
        <v>119255354.016</v>
      </c>
      <c r="J86" s="422">
        <v>273102949.31400001</v>
      </c>
      <c r="K86" s="422">
        <v>265919181.708</v>
      </c>
      <c r="L86" s="422">
        <v>1139239278.2409999</v>
      </c>
      <c r="M86" s="497">
        <f>SUM(B86:L86)</f>
        <v>2153801351.6343999</v>
      </c>
    </row>
    <row r="87" spans="1:13" ht="18" customHeight="1">
      <c r="A87" s="423" t="s">
        <v>727</v>
      </c>
      <c r="B87" s="424"/>
      <c r="C87" s="424"/>
      <c r="D87" s="424"/>
      <c r="E87" s="424"/>
      <c r="F87" s="424"/>
      <c r="G87" s="424"/>
      <c r="H87" s="424"/>
      <c r="I87" s="424"/>
      <c r="J87" s="424"/>
      <c r="K87" s="424"/>
      <c r="L87" s="424"/>
      <c r="M87" s="503"/>
    </row>
    <row r="88" spans="1:13" ht="17.100000000000001" customHeight="1">
      <c r="A88" s="409" t="s">
        <v>705</v>
      </c>
      <c r="B88" s="408"/>
      <c r="C88" s="408"/>
      <c r="D88" s="408"/>
      <c r="E88" s="408"/>
      <c r="F88" s="408"/>
      <c r="G88" s="408"/>
      <c r="H88" s="408"/>
      <c r="I88" s="408"/>
      <c r="J88" s="408"/>
      <c r="K88" s="408"/>
      <c r="L88" s="408"/>
    </row>
    <row r="89" spans="1:13" ht="17.100000000000001" customHeight="1">
      <c r="A89" s="410" t="str">
        <f>A46</f>
        <v>Taxable Year 2017</v>
      </c>
      <c r="B89" s="408"/>
      <c r="C89" s="408"/>
      <c r="D89" s="408"/>
      <c r="E89" s="408"/>
      <c r="F89" s="408"/>
      <c r="G89" s="408"/>
      <c r="H89" s="408"/>
      <c r="I89" s="408"/>
      <c r="J89" s="408"/>
      <c r="K89" s="408"/>
      <c r="L89" s="408"/>
    </row>
    <row r="90" spans="1:13" ht="17.100000000000001" customHeight="1" thickBot="1">
      <c r="B90" s="425">
        <f t="shared" ref="B90:M90" si="1">SUM(B52:B86)</f>
        <v>125068287.26639999</v>
      </c>
      <c r="C90" s="425">
        <f t="shared" si="1"/>
        <v>344462446.00773001</v>
      </c>
      <c r="D90" s="425">
        <f t="shared" si="1"/>
        <v>557331470.81000006</v>
      </c>
      <c r="E90" s="425">
        <f t="shared" si="1"/>
        <v>758479986.33640003</v>
      </c>
      <c r="F90" s="425">
        <f t="shared" si="1"/>
        <v>933232607.59899998</v>
      </c>
      <c r="G90" s="425">
        <f t="shared" si="1"/>
        <v>1072131121.495</v>
      </c>
      <c r="H90" s="425">
        <f t="shared" si="1"/>
        <v>2382440873.7367005</v>
      </c>
      <c r="I90" s="425">
        <f t="shared" si="1"/>
        <v>2453266534.9769998</v>
      </c>
      <c r="J90" s="425">
        <f t="shared" si="1"/>
        <v>5787252985.3430014</v>
      </c>
      <c r="K90" s="425">
        <f t="shared" si="1"/>
        <v>5577266569.1060009</v>
      </c>
      <c r="L90" s="425">
        <f t="shared" si="1"/>
        <v>36594698194.993004</v>
      </c>
      <c r="M90" s="540">
        <f t="shared" si="1"/>
        <v>56585631077.670227</v>
      </c>
    </row>
    <row r="91" spans="1:13" ht="17.100000000000001" customHeight="1">
      <c r="A91" s="412"/>
      <c r="B91" s="426"/>
      <c r="C91" s="414"/>
      <c r="D91" s="414"/>
      <c r="E91" s="414"/>
      <c r="F91" s="414"/>
      <c r="G91" s="414"/>
      <c r="H91" s="414"/>
      <c r="I91" s="414"/>
      <c r="J91" s="414"/>
      <c r="K91" s="414"/>
      <c r="L91" s="414"/>
      <c r="M91" s="500" t="s">
        <v>17</v>
      </c>
    </row>
    <row r="92" spans="1:13" ht="17.100000000000001" customHeight="1">
      <c r="A92" s="416"/>
      <c r="B92" s="417"/>
      <c r="C92" s="417" t="s">
        <v>706</v>
      </c>
      <c r="D92" s="417" t="s">
        <v>707</v>
      </c>
      <c r="E92" s="417" t="s">
        <v>708</v>
      </c>
      <c r="F92" s="417" t="s">
        <v>709</v>
      </c>
      <c r="G92" s="417" t="s">
        <v>710</v>
      </c>
      <c r="H92" s="417" t="s">
        <v>711</v>
      </c>
      <c r="I92" s="417" t="s">
        <v>712</v>
      </c>
      <c r="J92" s="417" t="s">
        <v>713</v>
      </c>
      <c r="K92" s="417" t="s">
        <v>714</v>
      </c>
      <c r="L92" s="417" t="s">
        <v>715</v>
      </c>
      <c r="M92" s="501" t="s">
        <v>390</v>
      </c>
    </row>
    <row r="93" spans="1:13" ht="17.100000000000001" customHeight="1">
      <c r="A93" s="418" t="s">
        <v>23</v>
      </c>
      <c r="B93" s="417" t="s">
        <v>716</v>
      </c>
      <c r="C93" s="417" t="s">
        <v>717</v>
      </c>
      <c r="D93" s="417" t="s">
        <v>718</v>
      </c>
      <c r="E93" s="417" t="s">
        <v>719</v>
      </c>
      <c r="F93" s="417" t="s">
        <v>720</v>
      </c>
      <c r="G93" s="417" t="s">
        <v>721</v>
      </c>
      <c r="H93" s="417" t="s">
        <v>722</v>
      </c>
      <c r="I93" s="417" t="s">
        <v>723</v>
      </c>
      <c r="J93" s="417" t="s">
        <v>724</v>
      </c>
      <c r="K93" s="417" t="s">
        <v>725</v>
      </c>
      <c r="L93" s="417" t="s">
        <v>726</v>
      </c>
      <c r="M93" s="501" t="s">
        <v>22</v>
      </c>
    </row>
    <row r="94" spans="1:13" ht="17.100000000000001" customHeight="1">
      <c r="A94" s="397"/>
      <c r="B94" s="430"/>
      <c r="C94" s="430"/>
      <c r="D94" s="430"/>
      <c r="E94" s="430"/>
      <c r="F94" s="430"/>
      <c r="G94" s="430"/>
      <c r="H94" s="430"/>
      <c r="I94" s="430"/>
      <c r="J94" s="430"/>
      <c r="K94" s="430"/>
      <c r="L94" s="430"/>
      <c r="M94" s="502"/>
    </row>
    <row r="95" spans="1:13" s="415" customFormat="1" ht="17.100000000000001" customHeight="1">
      <c r="A95" s="396" t="s">
        <v>502</v>
      </c>
      <c r="B95" s="362">
        <v>1259005.3220000002</v>
      </c>
      <c r="C95" s="362">
        <v>3652375.2510000002</v>
      </c>
      <c r="D95" s="362">
        <v>6338377.966</v>
      </c>
      <c r="E95" s="362">
        <v>8590780.5260000005</v>
      </c>
      <c r="F95" s="362">
        <v>10764637.788000001</v>
      </c>
      <c r="G95" s="362">
        <v>14491503.666999999</v>
      </c>
      <c r="H95" s="362">
        <v>27626716.504000001</v>
      </c>
      <c r="I95" s="362">
        <v>28850191.136</v>
      </c>
      <c r="J95" s="362">
        <v>56446214.020999998</v>
      </c>
      <c r="K95" s="362">
        <v>47590612.971000001</v>
      </c>
      <c r="L95" s="362">
        <v>192445638.32600001</v>
      </c>
      <c r="M95" s="498">
        <f>SUM(B95:L95)</f>
        <v>398056053.47800004</v>
      </c>
    </row>
    <row r="96" spans="1:13" s="415" customFormat="1" ht="17.100000000000001" customHeight="1">
      <c r="A96" s="396" t="s">
        <v>505</v>
      </c>
      <c r="B96" s="421">
        <v>1396643.5719999999</v>
      </c>
      <c r="C96" s="421">
        <v>4027529.4809999997</v>
      </c>
      <c r="D96" s="421">
        <v>6243443.6950000003</v>
      </c>
      <c r="E96" s="421">
        <v>9050030.5319999997</v>
      </c>
      <c r="F96" s="421">
        <v>10624858.782</v>
      </c>
      <c r="G96" s="421">
        <v>12574688.787</v>
      </c>
      <c r="H96" s="421">
        <v>32273608.022</v>
      </c>
      <c r="I96" s="421">
        <v>36072516</v>
      </c>
      <c r="J96" s="421">
        <v>92604060.991999999</v>
      </c>
      <c r="K96" s="421">
        <v>101801750.65700001</v>
      </c>
      <c r="L96" s="421">
        <v>390489407.85799998</v>
      </c>
      <c r="M96" s="497">
        <f>SUM(B96:L96)</f>
        <v>697158538.37800002</v>
      </c>
    </row>
    <row r="97" spans="1:13" s="415" customFormat="1" ht="17.100000000000001" customHeight="1">
      <c r="A97" s="396" t="s">
        <v>507</v>
      </c>
      <c r="B97" s="421">
        <v>1195357.5049999999</v>
      </c>
      <c r="C97" s="421">
        <v>3576564.1940000001</v>
      </c>
      <c r="D97" s="421">
        <v>6731050.7750000004</v>
      </c>
      <c r="E97" s="421">
        <v>8219419.1789999995</v>
      </c>
      <c r="F97" s="421">
        <v>10125016.242000001</v>
      </c>
      <c r="G97" s="421">
        <v>12586833.16</v>
      </c>
      <c r="H97" s="421">
        <v>23281985.917000003</v>
      </c>
      <c r="I97" s="421">
        <v>19658685.912</v>
      </c>
      <c r="J97" s="421">
        <v>35670493.203000002</v>
      </c>
      <c r="K97" s="421">
        <v>24452139.166000001</v>
      </c>
      <c r="L97" s="421">
        <v>123721914.506</v>
      </c>
      <c r="M97" s="497">
        <f>SUM(B97:L97)</f>
        <v>269219459.759</v>
      </c>
    </row>
    <row r="98" spans="1:13" s="415" customFormat="1" ht="17.100000000000001" customHeight="1">
      <c r="A98" s="396" t="s">
        <v>510</v>
      </c>
      <c r="B98" s="421">
        <v>868723.04700000002</v>
      </c>
      <c r="C98" s="421">
        <v>2934570.855</v>
      </c>
      <c r="D98" s="421">
        <v>5278936</v>
      </c>
      <c r="E98" s="421">
        <v>7273148.6550000003</v>
      </c>
      <c r="F98" s="421">
        <v>9341917.6160000004</v>
      </c>
      <c r="G98" s="421">
        <v>9606885.6989999991</v>
      </c>
      <c r="H98" s="421">
        <v>21200625.568999998</v>
      </c>
      <c r="I98" s="421">
        <v>19907322.483999997</v>
      </c>
      <c r="J98" s="421">
        <v>47960284.965000004</v>
      </c>
      <c r="K98" s="421">
        <v>42232725.435999997</v>
      </c>
      <c r="L98" s="421">
        <v>158976961.11500001</v>
      </c>
      <c r="M98" s="497">
        <f>SUM(B98:L98)</f>
        <v>325582101.44099998</v>
      </c>
    </row>
    <row r="99" spans="1:13" s="415" customFormat="1" ht="17.100000000000001" customHeight="1">
      <c r="A99" s="396" t="s">
        <v>513</v>
      </c>
      <c r="B99" s="421">
        <v>1032545.4749999999</v>
      </c>
      <c r="C99" s="421">
        <v>3578521.8220000002</v>
      </c>
      <c r="D99" s="421">
        <v>6874625.1619999995</v>
      </c>
      <c r="E99" s="421">
        <v>8694772.7090000007</v>
      </c>
      <c r="F99" s="421">
        <v>10907431.897</v>
      </c>
      <c r="G99" s="421">
        <v>12994525.721000001</v>
      </c>
      <c r="H99" s="421">
        <v>24565110.549000002</v>
      </c>
      <c r="I99" s="421">
        <v>23398063.223999999</v>
      </c>
      <c r="J99" s="421">
        <v>43913798.594999999</v>
      </c>
      <c r="K99" s="421">
        <v>31065333.693999998</v>
      </c>
      <c r="L99" s="421">
        <v>77960804.222000003</v>
      </c>
      <c r="M99" s="497">
        <f>SUM(B99:L99)</f>
        <v>244985533.07000002</v>
      </c>
    </row>
    <row r="100" spans="1:13" s="415" customFormat="1" ht="17.100000000000001" customHeight="1">
      <c r="A100" s="396"/>
      <c r="B100" s="421"/>
      <c r="C100" s="421"/>
      <c r="D100" s="421"/>
      <c r="E100" s="421"/>
      <c r="F100" s="421"/>
      <c r="G100" s="421"/>
      <c r="H100" s="421"/>
      <c r="I100" s="421"/>
      <c r="J100" s="421"/>
      <c r="K100" s="421"/>
      <c r="L100" s="421"/>
      <c r="M100" s="497"/>
    </row>
    <row r="101" spans="1:13" s="415" customFormat="1" ht="17.100000000000001" customHeight="1">
      <c r="A101" s="396" t="s">
        <v>516</v>
      </c>
      <c r="B101" s="421">
        <v>2423107</v>
      </c>
      <c r="C101" s="421">
        <v>7622539.0729999999</v>
      </c>
      <c r="D101" s="421">
        <v>13434929.122000001</v>
      </c>
      <c r="E101" s="421">
        <v>18355974.793000001</v>
      </c>
      <c r="F101" s="421">
        <v>22934865.427000001</v>
      </c>
      <c r="G101" s="421">
        <v>28199974.572000001</v>
      </c>
      <c r="H101" s="421">
        <v>63404255.774999999</v>
      </c>
      <c r="I101" s="421">
        <v>65114901.354000002</v>
      </c>
      <c r="J101" s="421">
        <v>152126253.21200001</v>
      </c>
      <c r="K101" s="421">
        <v>142661501.96200001</v>
      </c>
      <c r="L101" s="421">
        <v>458352613.67699999</v>
      </c>
      <c r="M101" s="497">
        <f>SUM(B101:L101)</f>
        <v>974630915.96700001</v>
      </c>
    </row>
    <row r="102" spans="1:13" s="415" customFormat="1" ht="17.100000000000001" customHeight="1">
      <c r="A102" s="396" t="s">
        <v>519</v>
      </c>
      <c r="B102" s="421">
        <v>2042139.4390000002</v>
      </c>
      <c r="C102" s="421">
        <v>6689839.2359999996</v>
      </c>
      <c r="D102" s="421">
        <v>10672381.649</v>
      </c>
      <c r="E102" s="421">
        <v>14726639.335999999</v>
      </c>
      <c r="F102" s="421">
        <v>17825518.741999999</v>
      </c>
      <c r="G102" s="421">
        <v>21579745.125</v>
      </c>
      <c r="H102" s="421">
        <v>44039143.736000001</v>
      </c>
      <c r="I102" s="421">
        <v>43448822.288000003</v>
      </c>
      <c r="J102" s="421">
        <v>89112277.738000005</v>
      </c>
      <c r="K102" s="421">
        <v>74817384.361000001</v>
      </c>
      <c r="L102" s="421">
        <v>137619126</v>
      </c>
      <c r="M102" s="497">
        <f>SUM(B102:L102)</f>
        <v>462573017.64999998</v>
      </c>
    </row>
    <row r="103" spans="1:13" s="415" customFormat="1" ht="17.100000000000001" customHeight="1">
      <c r="A103" s="396" t="s">
        <v>522</v>
      </c>
      <c r="B103" s="421">
        <v>1345270.0720000002</v>
      </c>
      <c r="C103" s="421">
        <v>4047774.1880000001</v>
      </c>
      <c r="D103" s="421">
        <v>7336508.8059999999</v>
      </c>
      <c r="E103" s="421">
        <v>11756603.398</v>
      </c>
      <c r="F103" s="421">
        <v>14347299.77</v>
      </c>
      <c r="G103" s="421">
        <v>14820173.780999999</v>
      </c>
      <c r="H103" s="421">
        <v>30179533.984000001</v>
      </c>
      <c r="I103" s="421">
        <v>26147346.726999998</v>
      </c>
      <c r="J103" s="421">
        <v>55071822.561999999</v>
      </c>
      <c r="K103" s="421">
        <v>39202625.049000002</v>
      </c>
      <c r="L103" s="421">
        <v>76965894.386000007</v>
      </c>
      <c r="M103" s="497">
        <f>SUM(B103:L103)</f>
        <v>281220852.72299999</v>
      </c>
    </row>
    <row r="104" spans="1:13" s="415" customFormat="1" ht="17.100000000000001" customHeight="1">
      <c r="A104" s="396" t="s">
        <v>525</v>
      </c>
      <c r="B104" s="421">
        <v>4732871.273</v>
      </c>
      <c r="C104" s="421">
        <v>15151074.333000001</v>
      </c>
      <c r="D104" s="421">
        <v>28807472.02</v>
      </c>
      <c r="E104" s="421">
        <v>35726917.691</v>
      </c>
      <c r="F104" s="421">
        <v>45562560.137000002</v>
      </c>
      <c r="G104" s="421">
        <v>53625252.792000003</v>
      </c>
      <c r="H104" s="421">
        <v>114713821.294</v>
      </c>
      <c r="I104" s="421">
        <v>104971433.78299999</v>
      </c>
      <c r="J104" s="421">
        <v>224850108.891</v>
      </c>
      <c r="K104" s="421">
        <v>187585066.18399999</v>
      </c>
      <c r="L104" s="421">
        <v>365241218.82300001</v>
      </c>
      <c r="M104" s="497">
        <f>SUM(B104:L104)</f>
        <v>1180967797.221</v>
      </c>
    </row>
    <row r="105" spans="1:13" s="415" customFormat="1" ht="17.100000000000001" customHeight="1">
      <c r="A105" s="396" t="s">
        <v>528</v>
      </c>
      <c r="B105" s="421">
        <v>2009614.2379999999</v>
      </c>
      <c r="C105" s="421">
        <v>5343289.608</v>
      </c>
      <c r="D105" s="421">
        <v>8379546.2740000002</v>
      </c>
      <c r="E105" s="421">
        <v>11478602.494999999</v>
      </c>
      <c r="F105" s="421">
        <v>13880934.063999999</v>
      </c>
      <c r="G105" s="421">
        <v>17529443.583999999</v>
      </c>
      <c r="H105" s="421">
        <v>40019500.994000003</v>
      </c>
      <c r="I105" s="421">
        <v>45930559.796999998</v>
      </c>
      <c r="J105" s="421">
        <v>110684908.96600001</v>
      </c>
      <c r="K105" s="421">
        <v>124050192.73199999</v>
      </c>
      <c r="L105" s="421">
        <v>639034459.33500004</v>
      </c>
      <c r="M105" s="497">
        <f>SUM(B105:L105)</f>
        <v>1018341052.087</v>
      </c>
    </row>
    <row r="106" spans="1:13" s="415" customFormat="1" ht="17.100000000000001" customHeight="1">
      <c r="A106" s="396"/>
      <c r="B106" s="354"/>
      <c r="C106" s="354"/>
      <c r="D106" s="354"/>
      <c r="E106" s="354"/>
      <c r="F106" s="354"/>
      <c r="G106" s="354"/>
      <c r="H106" s="354"/>
      <c r="I106" s="354"/>
      <c r="J106" s="354"/>
      <c r="K106" s="354"/>
      <c r="L106" s="354"/>
      <c r="M106" s="497"/>
    </row>
    <row r="107" spans="1:13" s="415" customFormat="1" ht="17.100000000000001" customHeight="1">
      <c r="A107" s="396" t="s">
        <v>531</v>
      </c>
      <c r="B107" s="354">
        <v>1501694.7889999999</v>
      </c>
      <c r="C107" s="421">
        <v>4808275.0769999996</v>
      </c>
      <c r="D107" s="421">
        <v>8445720.6889999993</v>
      </c>
      <c r="E107" s="354">
        <v>12407265.379000001</v>
      </c>
      <c r="F107" s="354">
        <v>13465255.671</v>
      </c>
      <c r="G107" s="421">
        <v>16053598.983999999</v>
      </c>
      <c r="H107" s="421">
        <v>33956157.258000001</v>
      </c>
      <c r="I107" s="421">
        <v>28805715.127</v>
      </c>
      <c r="J107" s="421">
        <v>54953449.516000003</v>
      </c>
      <c r="K107" s="421">
        <v>44748950.656000003</v>
      </c>
      <c r="L107" s="421">
        <v>112254036.171</v>
      </c>
      <c r="M107" s="497">
        <f>SUM(B107:L107)</f>
        <v>331400119.31700003</v>
      </c>
    </row>
    <row r="108" spans="1:13" s="415" customFormat="1" ht="17.100000000000001" customHeight="1">
      <c r="A108" s="396" t="s">
        <v>533</v>
      </c>
      <c r="B108" s="421">
        <v>2435350.3530000001</v>
      </c>
      <c r="C108" s="421">
        <v>6928836.0579999993</v>
      </c>
      <c r="D108" s="421">
        <v>12262228.483999997</v>
      </c>
      <c r="E108" s="421">
        <v>16053627.117000001</v>
      </c>
      <c r="F108" s="421">
        <v>19278340.123</v>
      </c>
      <c r="G108" s="421">
        <v>21563124.488499999</v>
      </c>
      <c r="H108" s="421">
        <v>49614314.265000001</v>
      </c>
      <c r="I108" s="421">
        <v>53104530.423</v>
      </c>
      <c r="J108" s="421">
        <v>121870063.83</v>
      </c>
      <c r="K108" s="421">
        <v>114755956.152</v>
      </c>
      <c r="L108" s="421">
        <v>352974303.412</v>
      </c>
      <c r="M108" s="497">
        <f>SUM(B108:L108)</f>
        <v>770840674.70550001</v>
      </c>
    </row>
    <row r="109" spans="1:13" s="415" customFormat="1" ht="17.100000000000001" customHeight="1">
      <c r="A109" s="396" t="s">
        <v>536</v>
      </c>
      <c r="B109" s="421">
        <v>31491120.187200002</v>
      </c>
      <c r="C109" s="421">
        <v>89919231.692599997</v>
      </c>
      <c r="D109" s="421">
        <v>146114298.472</v>
      </c>
      <c r="E109" s="421">
        <v>194604543.403</v>
      </c>
      <c r="F109" s="421">
        <v>234546243.01899999</v>
      </c>
      <c r="G109" s="421">
        <v>261836400.19299999</v>
      </c>
      <c r="H109" s="421">
        <v>615420703.15199995</v>
      </c>
      <c r="I109" s="421">
        <v>691203991.94799995</v>
      </c>
      <c r="J109" s="421">
        <v>1776296839.6860001</v>
      </c>
      <c r="K109" s="421">
        <v>1735927329.4979999</v>
      </c>
      <c r="L109" s="421">
        <v>9934924016.073</v>
      </c>
      <c r="M109" s="497">
        <f>SUM(B109:L109)</f>
        <v>15712284717.323799</v>
      </c>
    </row>
    <row r="110" spans="1:13" s="415" customFormat="1" ht="17.100000000000001" customHeight="1">
      <c r="A110" s="396" t="s">
        <v>538</v>
      </c>
      <c r="B110" s="421">
        <v>2483117.3909999998</v>
      </c>
      <c r="C110" s="421">
        <v>8258011.8870000001</v>
      </c>
      <c r="D110" s="421">
        <v>13544491.449000001</v>
      </c>
      <c r="E110" s="421">
        <v>20146658.668000001</v>
      </c>
      <c r="F110" s="421">
        <v>23966648.228</v>
      </c>
      <c r="G110" s="421">
        <v>27307686.677000001</v>
      </c>
      <c r="H110" s="421">
        <v>55637372.913000003</v>
      </c>
      <c r="I110" s="421">
        <v>58604424.879999995</v>
      </c>
      <c r="J110" s="421">
        <v>125056264.847</v>
      </c>
      <c r="K110" s="421">
        <v>102911601.595</v>
      </c>
      <c r="L110" s="421">
        <v>197445265.44100001</v>
      </c>
      <c r="M110" s="497">
        <f>SUM(B110:L110)</f>
        <v>635361543.97599995</v>
      </c>
    </row>
    <row r="111" spans="1:13" s="415" customFormat="1" ht="17.100000000000001" customHeight="1">
      <c r="A111" s="396" t="s">
        <v>541</v>
      </c>
      <c r="B111" s="421">
        <v>503722.30900000001</v>
      </c>
      <c r="C111" s="421">
        <v>1641725.5040000002</v>
      </c>
      <c r="D111" s="421">
        <v>2738071.4179999996</v>
      </c>
      <c r="E111" s="421">
        <v>3808955.1949999998</v>
      </c>
      <c r="F111" s="421">
        <v>3968059</v>
      </c>
      <c r="G111" s="421">
        <v>5055539.2000000002</v>
      </c>
      <c r="H111" s="421">
        <v>11690295.866</v>
      </c>
      <c r="I111" s="421">
        <v>11084225</v>
      </c>
      <c r="J111" s="421">
        <v>30737979.02</v>
      </c>
      <c r="K111" s="421">
        <v>27512651.077</v>
      </c>
      <c r="L111" s="421">
        <v>166359696.36399999</v>
      </c>
      <c r="M111" s="497">
        <f>SUM(B111:L111)</f>
        <v>265100919.95299998</v>
      </c>
    </row>
    <row r="112" spans="1:13" s="415" customFormat="1" ht="17.100000000000001" customHeight="1">
      <c r="A112" s="396"/>
      <c r="B112" s="421"/>
      <c r="C112" s="421"/>
      <c r="D112" s="421"/>
      <c r="E112" s="421"/>
      <c r="F112" s="421"/>
      <c r="G112" s="421"/>
      <c r="H112" s="421"/>
      <c r="I112" s="421"/>
      <c r="J112" s="421"/>
      <c r="K112" s="421"/>
      <c r="L112" s="421"/>
      <c r="M112" s="497"/>
    </row>
    <row r="113" spans="1:13" s="415" customFormat="1" ht="17.100000000000001" customHeight="1">
      <c r="A113" s="396" t="s">
        <v>471</v>
      </c>
      <c r="B113" s="421">
        <v>1900071.165</v>
      </c>
      <c r="C113" s="421">
        <v>4317108.9780000001</v>
      </c>
      <c r="D113" s="421">
        <v>5873475.7259999998</v>
      </c>
      <c r="E113" s="421">
        <v>6143782.2719999999</v>
      </c>
      <c r="F113" s="421">
        <v>7814647.8679999998</v>
      </c>
      <c r="G113" s="421">
        <v>8977802.7440000009</v>
      </c>
      <c r="H113" s="421">
        <v>20156931.767000001</v>
      </c>
      <c r="I113" s="421">
        <v>16384393.631999999</v>
      </c>
      <c r="J113" s="421">
        <v>36712028.289999999</v>
      </c>
      <c r="K113" s="421">
        <v>27778785.015000001</v>
      </c>
      <c r="L113" s="421">
        <v>94858364.181999996</v>
      </c>
      <c r="M113" s="497">
        <f>SUM(B113:L113)</f>
        <v>230917391.639</v>
      </c>
    </row>
    <row r="114" spans="1:13" s="415" customFormat="1" ht="17.100000000000001" customHeight="1">
      <c r="A114" s="396" t="s">
        <v>475</v>
      </c>
      <c r="B114" s="421">
        <v>8621855.8710000012</v>
      </c>
      <c r="C114" s="421">
        <v>22569791.749000002</v>
      </c>
      <c r="D114" s="421">
        <v>35034091.559</v>
      </c>
      <c r="E114" s="421">
        <v>47641932.365000002</v>
      </c>
      <c r="F114" s="421">
        <v>60336875.193000004</v>
      </c>
      <c r="G114" s="421">
        <v>74389561.045000002</v>
      </c>
      <c r="H114" s="421">
        <v>163546189.787</v>
      </c>
      <c r="I114" s="421">
        <v>167505464.609</v>
      </c>
      <c r="J114" s="421">
        <v>399721231.30800003</v>
      </c>
      <c r="K114" s="421">
        <v>386052739.264</v>
      </c>
      <c r="L114" s="421">
        <v>1537160742.599</v>
      </c>
      <c r="M114" s="497">
        <f>SUM(B114:L114)</f>
        <v>2902580475.349</v>
      </c>
    </row>
    <row r="115" spans="1:13" s="415" customFormat="1" ht="17.100000000000001" customHeight="1">
      <c r="A115" s="396" t="s">
        <v>548</v>
      </c>
      <c r="B115" s="421">
        <v>1791057.2179999999</v>
      </c>
      <c r="C115" s="421">
        <v>5391564.915</v>
      </c>
      <c r="D115" s="421">
        <v>8989203.6329999994</v>
      </c>
      <c r="E115" s="421">
        <v>12609041.348999999</v>
      </c>
      <c r="F115" s="421">
        <v>15983398.767999999</v>
      </c>
      <c r="G115" s="421">
        <v>18730928.802000001</v>
      </c>
      <c r="H115" s="421">
        <v>38080337.311999999</v>
      </c>
      <c r="I115" s="421">
        <v>37325571.064999998</v>
      </c>
      <c r="J115" s="421">
        <v>77987732.046000004</v>
      </c>
      <c r="K115" s="421">
        <v>67711172.136000007</v>
      </c>
      <c r="L115" s="421">
        <v>202005724.433</v>
      </c>
      <c r="M115" s="497">
        <f>SUM(B115:L115)</f>
        <v>486605731.67700005</v>
      </c>
    </row>
    <row r="116" spans="1:13" s="415" customFormat="1" ht="17.100000000000001" customHeight="1">
      <c r="A116" s="396" t="s">
        <v>551</v>
      </c>
      <c r="B116" s="421">
        <v>6479736.5075000003</v>
      </c>
      <c r="C116" s="421">
        <v>18649456.199000001</v>
      </c>
      <c r="D116" s="421">
        <v>30425493.677000001</v>
      </c>
      <c r="E116" s="421">
        <v>41782123.787</v>
      </c>
      <c r="F116" s="421">
        <v>55236752.623000003</v>
      </c>
      <c r="G116" s="421">
        <v>68243983.209000006</v>
      </c>
      <c r="H116" s="421">
        <v>150968196.00099999</v>
      </c>
      <c r="I116" s="421">
        <v>142694481.74900001</v>
      </c>
      <c r="J116" s="421">
        <v>336520458.97299999</v>
      </c>
      <c r="K116" s="421">
        <v>286902719.23799998</v>
      </c>
      <c r="L116" s="421">
        <v>911805796.98199999</v>
      </c>
      <c r="M116" s="497">
        <f>SUM(B116:L116)</f>
        <v>2049709198.9454999</v>
      </c>
    </row>
    <row r="117" spans="1:13" s="415" customFormat="1" ht="17.100000000000001" customHeight="1">
      <c r="A117" s="396" t="s">
        <v>554</v>
      </c>
      <c r="B117" s="421">
        <v>1827017.25</v>
      </c>
      <c r="C117" s="421">
        <v>5745564.3550000004</v>
      </c>
      <c r="D117" s="421">
        <v>10616259.669000002</v>
      </c>
      <c r="E117" s="421">
        <v>14762321.122</v>
      </c>
      <c r="F117" s="421">
        <v>14854885.805</v>
      </c>
      <c r="G117" s="421">
        <v>17985797.096000001</v>
      </c>
      <c r="H117" s="421">
        <v>39484301.642999999</v>
      </c>
      <c r="I117" s="421">
        <v>35594045.084000006</v>
      </c>
      <c r="J117" s="421">
        <v>79683025.040000007</v>
      </c>
      <c r="K117" s="421">
        <v>63387112.685999997</v>
      </c>
      <c r="L117" s="421">
        <v>119592852.66</v>
      </c>
      <c r="M117" s="497">
        <f>SUM(B117:L117)</f>
        <v>403533182.40999997</v>
      </c>
    </row>
    <row r="118" spans="1:13" s="415" customFormat="1" ht="17.100000000000001" customHeight="1">
      <c r="A118" s="396"/>
      <c r="B118" s="421"/>
      <c r="C118" s="354"/>
      <c r="D118" s="354"/>
      <c r="E118" s="354"/>
      <c r="F118" s="354"/>
      <c r="G118" s="354"/>
      <c r="H118" s="354"/>
      <c r="I118" s="354"/>
      <c r="J118" s="354"/>
      <c r="K118" s="354"/>
      <c r="L118" s="354"/>
      <c r="M118" s="497"/>
    </row>
    <row r="119" spans="1:13" s="415" customFormat="1" ht="17.100000000000001" customHeight="1">
      <c r="A119" s="396" t="s">
        <v>430</v>
      </c>
      <c r="B119" s="421">
        <v>2338579.9560000002</v>
      </c>
      <c r="C119" s="421">
        <v>6335508.7180000003</v>
      </c>
      <c r="D119" s="354">
        <v>9816099.0669999998</v>
      </c>
      <c r="E119" s="421">
        <v>12847881.929</v>
      </c>
      <c r="F119" s="421">
        <v>15145807.535</v>
      </c>
      <c r="G119" s="354">
        <v>16428955.664999999</v>
      </c>
      <c r="H119" s="354">
        <v>36093728.083999999</v>
      </c>
      <c r="I119" s="421">
        <v>30161804.528999999</v>
      </c>
      <c r="J119" s="421">
        <v>70075112.748999998</v>
      </c>
      <c r="K119" s="421">
        <v>51439166.733999997</v>
      </c>
      <c r="L119" s="421">
        <v>89797690.378000006</v>
      </c>
      <c r="M119" s="497">
        <f>SUM(B119:L119)</f>
        <v>340480335.34399998</v>
      </c>
    </row>
    <row r="120" spans="1:13" s="415" customFormat="1" ht="17.100000000000001" customHeight="1">
      <c r="A120" s="396" t="s">
        <v>434</v>
      </c>
      <c r="B120" s="354">
        <v>3252719.7355999998</v>
      </c>
      <c r="C120" s="421">
        <v>10025012.426999999</v>
      </c>
      <c r="D120" s="421">
        <v>18083682.346000001</v>
      </c>
      <c r="E120" s="421">
        <v>25722233.346000001</v>
      </c>
      <c r="F120" s="421">
        <v>31880420.732999999</v>
      </c>
      <c r="G120" s="421">
        <v>39720918.914999999</v>
      </c>
      <c r="H120" s="421">
        <v>82293826.469000012</v>
      </c>
      <c r="I120" s="421">
        <v>86434567.789000005</v>
      </c>
      <c r="J120" s="421">
        <v>177952928.977</v>
      </c>
      <c r="K120" s="421">
        <v>152180603.14399999</v>
      </c>
      <c r="L120" s="421">
        <v>401791234.60900003</v>
      </c>
      <c r="M120" s="497">
        <f>SUM(B120:L120)</f>
        <v>1029338148.4905999</v>
      </c>
    </row>
    <row r="121" spans="1:13" s="415" customFormat="1" ht="17.100000000000001" customHeight="1">
      <c r="A121" s="396" t="s">
        <v>438</v>
      </c>
      <c r="B121" s="421">
        <v>2495079.5890000002</v>
      </c>
      <c r="C121" s="421">
        <v>8173686.6009999998</v>
      </c>
      <c r="D121" s="421">
        <v>14159379.603999998</v>
      </c>
      <c r="E121" s="421">
        <v>18783844.666000001</v>
      </c>
      <c r="F121" s="421">
        <v>22074065.179000001</v>
      </c>
      <c r="G121" s="421">
        <v>23308805.625</v>
      </c>
      <c r="H121" s="421">
        <v>56454427.781999998</v>
      </c>
      <c r="I121" s="421">
        <v>48540976.174000002</v>
      </c>
      <c r="J121" s="421">
        <v>102143062.74699999</v>
      </c>
      <c r="K121" s="421">
        <v>70262171.015000001</v>
      </c>
      <c r="L121" s="421">
        <v>133095343.46600001</v>
      </c>
      <c r="M121" s="497">
        <f>SUM(B121:L121)</f>
        <v>499490842.44800001</v>
      </c>
    </row>
    <row r="122" spans="1:13" s="415" customFormat="1" ht="17.100000000000001" customHeight="1">
      <c r="A122" s="396" t="s">
        <v>442</v>
      </c>
      <c r="B122" s="421">
        <v>1283821.415</v>
      </c>
      <c r="C122" s="421">
        <v>4216948.6989999991</v>
      </c>
      <c r="D122" s="421">
        <v>7418563.9230000004</v>
      </c>
      <c r="E122" s="421">
        <v>10440310.623</v>
      </c>
      <c r="F122" s="421">
        <v>11555567.751</v>
      </c>
      <c r="G122" s="421">
        <v>14070461.674000001</v>
      </c>
      <c r="H122" s="421">
        <v>31998417.365000002</v>
      </c>
      <c r="I122" s="421">
        <v>33090574.170999996</v>
      </c>
      <c r="J122" s="421">
        <v>68381409.475999996</v>
      </c>
      <c r="K122" s="421">
        <v>61222297.189999998</v>
      </c>
      <c r="L122" s="421">
        <v>141494164.155</v>
      </c>
      <c r="M122" s="497">
        <f>SUM(B122:L122)</f>
        <v>385172536.44200003</v>
      </c>
    </row>
    <row r="123" spans="1:13" s="415" customFormat="1" ht="17.100000000000001" customHeight="1">
      <c r="A123" s="396" t="s">
        <v>446</v>
      </c>
      <c r="B123" s="421">
        <v>9424035.6130999997</v>
      </c>
      <c r="C123" s="421">
        <v>28034839.348999999</v>
      </c>
      <c r="D123" s="421">
        <v>47553726.223000005</v>
      </c>
      <c r="E123" s="421">
        <v>61541483.305</v>
      </c>
      <c r="F123" s="421">
        <v>75126149.306999996</v>
      </c>
      <c r="G123" s="421">
        <v>80011930.820999995</v>
      </c>
      <c r="H123" s="421">
        <v>184537995.75</v>
      </c>
      <c r="I123" s="421">
        <v>196408199.521</v>
      </c>
      <c r="J123" s="421">
        <v>506899753.02899998</v>
      </c>
      <c r="K123" s="421">
        <v>530850621.54100001</v>
      </c>
      <c r="L123" s="421">
        <v>2337578179.3249998</v>
      </c>
      <c r="M123" s="497">
        <f>SUM(B123:L123)</f>
        <v>4057966913.7840996</v>
      </c>
    </row>
    <row r="124" spans="1:13" s="415" customFormat="1" ht="17.100000000000001" customHeight="1">
      <c r="A124" s="396"/>
      <c r="B124" s="421"/>
      <c r="C124" s="421"/>
      <c r="D124" s="421"/>
      <c r="E124" s="421"/>
      <c r="F124" s="421"/>
      <c r="G124" s="421"/>
      <c r="H124" s="421"/>
      <c r="I124" s="421"/>
      <c r="J124" s="421"/>
      <c r="K124" s="421"/>
      <c r="L124" s="421"/>
      <c r="M124" s="497"/>
    </row>
    <row r="125" spans="1:13" s="415" customFormat="1" ht="17.100000000000001" customHeight="1">
      <c r="A125" s="396" t="s">
        <v>450</v>
      </c>
      <c r="B125" s="421">
        <v>10964434.898</v>
      </c>
      <c r="C125" s="421">
        <v>28201227.863000002</v>
      </c>
      <c r="D125" s="421">
        <v>43469128.781000003</v>
      </c>
      <c r="E125" s="421">
        <v>56320580.817000002</v>
      </c>
      <c r="F125" s="421">
        <v>66114014.517999999</v>
      </c>
      <c r="G125" s="421">
        <v>71527919.993000001</v>
      </c>
      <c r="H125" s="421">
        <v>160313523.91799998</v>
      </c>
      <c r="I125" s="421">
        <v>179324594.94299999</v>
      </c>
      <c r="J125" s="421">
        <v>483144162.86199999</v>
      </c>
      <c r="K125" s="421">
        <v>523451875.90600002</v>
      </c>
      <c r="L125" s="421">
        <v>3191643438.6259999</v>
      </c>
      <c r="M125" s="497">
        <f>SUM(B125:L125)</f>
        <v>4814474903.125</v>
      </c>
    </row>
    <row r="126" spans="1:13" s="415" customFormat="1" ht="17.100000000000001" customHeight="1">
      <c r="A126" s="396" t="s">
        <v>454</v>
      </c>
      <c r="B126" s="421">
        <v>521782.98400000005</v>
      </c>
      <c r="C126" s="421">
        <v>1854444.86</v>
      </c>
      <c r="D126" s="421">
        <v>3288482.287</v>
      </c>
      <c r="E126" s="421">
        <v>4224107.7539999997</v>
      </c>
      <c r="F126" s="421">
        <v>4789926.8930000002</v>
      </c>
      <c r="G126" s="421">
        <v>5642145.3339999998</v>
      </c>
      <c r="H126" s="421">
        <v>12196617.302000001</v>
      </c>
      <c r="I126" s="421">
        <v>11943239.929000001</v>
      </c>
      <c r="J126" s="421">
        <v>26804594.874000002</v>
      </c>
      <c r="K126" s="421">
        <v>21233157.916000001</v>
      </c>
      <c r="L126" s="421">
        <v>50568009.696000002</v>
      </c>
      <c r="M126" s="497">
        <f>SUM(B126:L126)</f>
        <v>143066509.82900003</v>
      </c>
    </row>
    <row r="127" spans="1:13" s="415" customFormat="1" ht="17.100000000000001" customHeight="1">
      <c r="A127" s="396" t="s">
        <v>458</v>
      </c>
      <c r="B127" s="421">
        <v>747562.8676</v>
      </c>
      <c r="C127" s="421">
        <v>2840546.6564000002</v>
      </c>
      <c r="D127" s="421">
        <v>4297864.2420000006</v>
      </c>
      <c r="E127" s="421">
        <v>5036644.8109999998</v>
      </c>
      <c r="F127" s="421">
        <v>6921226.2470000004</v>
      </c>
      <c r="G127" s="421">
        <v>8680449.6600000001</v>
      </c>
      <c r="H127" s="421">
        <v>16990063.667999998</v>
      </c>
      <c r="I127" s="421">
        <v>14223387.6292</v>
      </c>
      <c r="J127" s="421">
        <v>30017996.395</v>
      </c>
      <c r="K127" s="421">
        <v>24721846.850000001</v>
      </c>
      <c r="L127" s="421">
        <v>49400049.522</v>
      </c>
      <c r="M127" s="497">
        <f>SUM(B127:L127)</f>
        <v>163877638.54820001</v>
      </c>
    </row>
    <row r="128" spans="1:13" s="415" customFormat="1" ht="17.100000000000001" customHeight="1">
      <c r="A128" s="397" t="s">
        <v>462</v>
      </c>
      <c r="B128" s="421">
        <v>3054123.79</v>
      </c>
      <c r="C128" s="421">
        <v>9567505.8680000007</v>
      </c>
      <c r="D128" s="421">
        <v>16518951.272</v>
      </c>
      <c r="E128" s="421">
        <v>23147340.105999999</v>
      </c>
      <c r="F128" s="421">
        <v>26864770.133000001</v>
      </c>
      <c r="G128" s="421">
        <v>30663501.425999999</v>
      </c>
      <c r="H128" s="421">
        <v>60347589.376000002</v>
      </c>
      <c r="I128" s="421">
        <v>56957407.559</v>
      </c>
      <c r="J128" s="421">
        <v>121402690.627</v>
      </c>
      <c r="K128" s="421">
        <v>103100890.22</v>
      </c>
      <c r="L128" s="421">
        <v>250071118.57499999</v>
      </c>
      <c r="M128" s="497">
        <f>SUM(B128:L128)</f>
        <v>701695888.95200014</v>
      </c>
    </row>
    <row r="129" spans="1:14" s="415" customFormat="1" ht="17.100000000000001" customHeight="1">
      <c r="A129" s="397" t="s">
        <v>466</v>
      </c>
      <c r="B129" s="422">
        <v>2872262.2520000003</v>
      </c>
      <c r="C129" s="422">
        <v>9183204.5800000001</v>
      </c>
      <c r="D129" s="422">
        <v>14863807.847999999</v>
      </c>
      <c r="E129" s="422">
        <v>21926406.078000002</v>
      </c>
      <c r="F129" s="422">
        <v>26418976.041999999</v>
      </c>
      <c r="G129" s="422">
        <v>27042078.546999998</v>
      </c>
      <c r="H129" s="422">
        <v>63862443.895999998</v>
      </c>
      <c r="I129" s="422">
        <v>66446263.009999998</v>
      </c>
      <c r="J129" s="422">
        <v>162621562.90099999</v>
      </c>
      <c r="K129" s="422">
        <v>156408424.13100001</v>
      </c>
      <c r="L129" s="422">
        <v>489577423.96899998</v>
      </c>
      <c r="M129" s="497">
        <f>SUM(B129:L129)</f>
        <v>1041222853.2539999</v>
      </c>
    </row>
    <row r="130" spans="1:14" ht="18">
      <c r="A130" s="423" t="s">
        <v>727</v>
      </c>
      <c r="B130" s="424"/>
      <c r="C130" s="424"/>
      <c r="D130" s="424"/>
      <c r="E130" s="424"/>
      <c r="F130" s="424"/>
      <c r="G130" s="424"/>
      <c r="H130" s="424"/>
      <c r="I130" s="424"/>
      <c r="J130" s="424"/>
      <c r="K130" s="424"/>
      <c r="L130" s="424"/>
      <c r="M130" s="503"/>
    </row>
    <row r="131" spans="1:14" ht="17.100000000000001" customHeight="1">
      <c r="A131" s="409" t="s">
        <v>705</v>
      </c>
      <c r="B131" s="408"/>
      <c r="C131" s="408"/>
      <c r="D131" s="408"/>
      <c r="E131" s="408"/>
      <c r="F131" s="408"/>
      <c r="G131" s="408"/>
      <c r="H131" s="408"/>
      <c r="I131" s="408"/>
      <c r="J131" s="408"/>
      <c r="K131" s="408"/>
      <c r="L131" s="408"/>
    </row>
    <row r="132" spans="1:14" ht="17.100000000000001" customHeight="1">
      <c r="A132" s="410" t="str">
        <f>A89</f>
        <v>Taxable Year 2017</v>
      </c>
      <c r="B132" s="408"/>
      <c r="C132" s="408"/>
      <c r="D132" s="408"/>
      <c r="E132" s="408"/>
      <c r="F132" s="408"/>
      <c r="G132" s="408"/>
      <c r="H132" s="408"/>
      <c r="I132" s="408"/>
      <c r="J132" s="408"/>
      <c r="K132" s="408"/>
      <c r="L132" s="408"/>
    </row>
    <row r="133" spans="1:14" ht="17.100000000000001" customHeight="1" thickBot="1">
      <c r="B133" s="425">
        <f t="shared" ref="B133:M133" si="2">SUM(B95:B129)</f>
        <v>114294423.08400001</v>
      </c>
      <c r="C133" s="425">
        <f t="shared" si="2"/>
        <v>333286570.07699996</v>
      </c>
      <c r="D133" s="425">
        <f t="shared" si="2"/>
        <v>553610291.83800006</v>
      </c>
      <c r="E133" s="425">
        <f t="shared" si="2"/>
        <v>743823973.40599978</v>
      </c>
      <c r="F133" s="425">
        <f t="shared" si="2"/>
        <v>902657071.10100007</v>
      </c>
      <c r="G133" s="425">
        <f t="shared" si="2"/>
        <v>1035250616.9864999</v>
      </c>
      <c r="H133" s="425">
        <f t="shared" si="2"/>
        <v>2304947735.9180002</v>
      </c>
      <c r="I133" s="425">
        <f t="shared" si="2"/>
        <v>2379337701.4762001</v>
      </c>
      <c r="J133" s="425">
        <f t="shared" si="2"/>
        <v>5697422570.3380003</v>
      </c>
      <c r="K133" s="425">
        <f t="shared" si="2"/>
        <v>5368019404.1760006</v>
      </c>
      <c r="L133" s="425">
        <f t="shared" si="2"/>
        <v>23385205488.885998</v>
      </c>
      <c r="M133" s="540">
        <f t="shared" si="2"/>
        <v>42817855847.286713</v>
      </c>
    </row>
    <row r="134" spans="1:14" ht="17.100000000000001" customHeight="1">
      <c r="A134" s="431"/>
      <c r="B134" s="432"/>
      <c r="C134" s="433"/>
      <c r="D134" s="433"/>
      <c r="E134" s="433"/>
      <c r="F134" s="433"/>
      <c r="G134" s="433"/>
      <c r="H134" s="433"/>
      <c r="I134" s="433"/>
      <c r="J134" s="433"/>
      <c r="K134" s="433"/>
      <c r="L134" s="433"/>
      <c r="M134" s="505" t="s">
        <v>17</v>
      </c>
    </row>
    <row r="135" spans="1:14" ht="17.100000000000001" customHeight="1">
      <c r="A135" s="416"/>
      <c r="B135" s="417"/>
      <c r="C135" s="417" t="s">
        <v>706</v>
      </c>
      <c r="D135" s="417" t="s">
        <v>707</v>
      </c>
      <c r="E135" s="417" t="s">
        <v>708</v>
      </c>
      <c r="F135" s="417" t="s">
        <v>709</v>
      </c>
      <c r="G135" s="417" t="s">
        <v>710</v>
      </c>
      <c r="H135" s="417" t="s">
        <v>711</v>
      </c>
      <c r="I135" s="417" t="s">
        <v>712</v>
      </c>
      <c r="J135" s="417" t="s">
        <v>713</v>
      </c>
      <c r="K135" s="417" t="s">
        <v>714</v>
      </c>
      <c r="L135" s="417" t="s">
        <v>715</v>
      </c>
      <c r="M135" s="501" t="s">
        <v>390</v>
      </c>
    </row>
    <row r="136" spans="1:14" ht="17.100000000000001" customHeight="1">
      <c r="A136" s="418" t="s">
        <v>23</v>
      </c>
      <c r="B136" s="417" t="s">
        <v>716</v>
      </c>
      <c r="C136" s="417" t="s">
        <v>717</v>
      </c>
      <c r="D136" s="417" t="s">
        <v>718</v>
      </c>
      <c r="E136" s="417" t="s">
        <v>719</v>
      </c>
      <c r="F136" s="417" t="s">
        <v>720</v>
      </c>
      <c r="G136" s="417" t="s">
        <v>721</v>
      </c>
      <c r="H136" s="417" t="s">
        <v>722</v>
      </c>
      <c r="I136" s="417" t="s">
        <v>723</v>
      </c>
      <c r="J136" s="417" t="s">
        <v>724</v>
      </c>
      <c r="K136" s="417" t="s">
        <v>725</v>
      </c>
      <c r="L136" s="417" t="s">
        <v>726</v>
      </c>
      <c r="M136" s="501" t="s">
        <v>22</v>
      </c>
    </row>
    <row r="137" spans="1:14" ht="17.100000000000001" customHeight="1">
      <c r="A137" s="397"/>
      <c r="B137" s="434"/>
      <c r="C137" s="434"/>
      <c r="D137" s="434"/>
      <c r="E137" s="434"/>
      <c r="F137" s="434"/>
      <c r="G137" s="434"/>
      <c r="H137" s="434"/>
      <c r="I137" s="434"/>
      <c r="J137" s="434"/>
      <c r="K137" s="434"/>
      <c r="L137" s="434"/>
      <c r="M137" s="502"/>
    </row>
    <row r="138" spans="1:14" s="435" customFormat="1" ht="17.100000000000001" customHeight="1">
      <c r="A138" s="363" t="s">
        <v>470</v>
      </c>
      <c r="B138" s="362">
        <v>5179203.4613999994</v>
      </c>
      <c r="C138" s="362">
        <v>14931099.448999999</v>
      </c>
      <c r="D138" s="362">
        <v>26060438.168000001</v>
      </c>
      <c r="E138" s="362">
        <v>34109109.589000002</v>
      </c>
      <c r="F138" s="362">
        <v>42541342.560000002</v>
      </c>
      <c r="G138" s="362">
        <v>43354699.085000001</v>
      </c>
      <c r="H138" s="362">
        <v>101049217.48199999</v>
      </c>
      <c r="I138" s="362">
        <v>98499259.32100001</v>
      </c>
      <c r="J138" s="362">
        <v>200128753.18700001</v>
      </c>
      <c r="K138" s="362">
        <v>150764352.271</v>
      </c>
      <c r="L138" s="362">
        <v>488720431.875</v>
      </c>
      <c r="M138" s="498">
        <f>SUM(B138:L138)</f>
        <v>1205337906.4484</v>
      </c>
      <c r="N138" s="415"/>
    </row>
    <row r="139" spans="1:14" ht="17.100000000000001" customHeight="1">
      <c r="A139" s="396" t="s">
        <v>474</v>
      </c>
      <c r="B139" s="421">
        <v>1329261.7120000001</v>
      </c>
      <c r="C139" s="421">
        <v>4090448.8829999994</v>
      </c>
      <c r="D139" s="421">
        <v>8387072.0549999997</v>
      </c>
      <c r="E139" s="421">
        <v>11564424.469000001</v>
      </c>
      <c r="F139" s="421">
        <v>13884585.136</v>
      </c>
      <c r="G139" s="421">
        <v>14250083.77</v>
      </c>
      <c r="H139" s="421">
        <v>30836117.295000002</v>
      </c>
      <c r="I139" s="421">
        <v>29502757.846999999</v>
      </c>
      <c r="J139" s="421">
        <v>66165273.424000002</v>
      </c>
      <c r="K139" s="421">
        <v>56346075.967</v>
      </c>
      <c r="L139" s="421">
        <v>163270364.183</v>
      </c>
      <c r="M139" s="497">
        <f>SUM(B139:L139)</f>
        <v>399626464.741</v>
      </c>
    </row>
    <row r="140" spans="1:14" ht="17.100000000000001" customHeight="1">
      <c r="A140" s="396" t="s">
        <v>478</v>
      </c>
      <c r="B140" s="421">
        <v>3130133.97</v>
      </c>
      <c r="C140" s="421">
        <v>9676089.0960000008</v>
      </c>
      <c r="D140" s="421">
        <v>15160441.083000001</v>
      </c>
      <c r="E140" s="421">
        <v>20135928.030000001</v>
      </c>
      <c r="F140" s="421">
        <v>23772165.103</v>
      </c>
      <c r="G140" s="421">
        <v>23346212.925000001</v>
      </c>
      <c r="H140" s="421">
        <v>48935156.306999996</v>
      </c>
      <c r="I140" s="421">
        <v>44698379.155000001</v>
      </c>
      <c r="J140" s="421">
        <v>103929235.233</v>
      </c>
      <c r="K140" s="421">
        <v>82607483.913000003</v>
      </c>
      <c r="L140" s="421">
        <v>153355963.97</v>
      </c>
      <c r="M140" s="497">
        <f>SUM(B140:L140)</f>
        <v>528747188.78499997</v>
      </c>
    </row>
    <row r="141" spans="1:14" ht="17.100000000000001" customHeight="1">
      <c r="A141" s="396" t="s">
        <v>482</v>
      </c>
      <c r="B141" s="421">
        <v>2350663.0149999997</v>
      </c>
      <c r="C141" s="421">
        <v>7266436.3770000003</v>
      </c>
      <c r="D141" s="421">
        <v>12571323.445999999</v>
      </c>
      <c r="E141" s="421">
        <v>16856600.702</v>
      </c>
      <c r="F141" s="421">
        <v>19823043.815000001</v>
      </c>
      <c r="G141" s="421">
        <v>24616658.607999999</v>
      </c>
      <c r="H141" s="421">
        <v>49648314.914999999</v>
      </c>
      <c r="I141" s="421">
        <v>46602042.025000006</v>
      </c>
      <c r="J141" s="421">
        <v>105919696.015</v>
      </c>
      <c r="K141" s="421">
        <v>78978435.842999995</v>
      </c>
      <c r="L141" s="421">
        <v>158339345.96799999</v>
      </c>
      <c r="M141" s="497">
        <f>SUM(B141:L141)</f>
        <v>522972560.72899997</v>
      </c>
    </row>
    <row r="142" spans="1:14" ht="17.100000000000001" customHeight="1">
      <c r="A142" s="396" t="s">
        <v>486</v>
      </c>
      <c r="B142" s="421">
        <v>5506527.0350000001</v>
      </c>
      <c r="C142" s="421">
        <v>13507668.833000001</v>
      </c>
      <c r="D142" s="421">
        <v>19788295.868999999</v>
      </c>
      <c r="E142" s="421">
        <v>25334513.405999999</v>
      </c>
      <c r="F142" s="421">
        <v>31314952.234000001</v>
      </c>
      <c r="G142" s="421">
        <v>34968410.648000002</v>
      </c>
      <c r="H142" s="421">
        <v>77510143.25999999</v>
      </c>
      <c r="I142" s="421">
        <v>87660466.523000002</v>
      </c>
      <c r="J142" s="421">
        <v>227038407.542</v>
      </c>
      <c r="K142" s="421">
        <v>243794466.081</v>
      </c>
      <c r="L142" s="421">
        <v>1343679302.608</v>
      </c>
      <c r="M142" s="497">
        <f>SUM(B142:L142)</f>
        <v>2110103154.039</v>
      </c>
    </row>
    <row r="143" spans="1:14" ht="17.100000000000001" customHeight="1">
      <c r="A143" s="397"/>
      <c r="B143" s="421"/>
      <c r="C143" s="421"/>
      <c r="D143" s="421"/>
      <c r="E143" s="421"/>
      <c r="F143" s="421"/>
      <c r="G143" s="421"/>
      <c r="H143" s="421"/>
      <c r="I143" s="421"/>
      <c r="J143" s="421"/>
      <c r="K143" s="421"/>
      <c r="L143" s="421"/>
      <c r="M143" s="506"/>
    </row>
    <row r="144" spans="1:14" s="438" customFormat="1" ht="17.100000000000001" customHeight="1">
      <c r="A144" s="436" t="s">
        <v>24</v>
      </c>
      <c r="B144" s="437">
        <f>SUM(B138:B143)+B133+B90+B47</f>
        <v>437684578.17324001</v>
      </c>
      <c r="C144" s="437">
        <f t="shared" ref="C144:L144" si="3">SUM(C138:C143)+C133+C90+C47</f>
        <v>1228896612.5803299</v>
      </c>
      <c r="D144" s="437">
        <f t="shared" si="3"/>
        <v>2000013205.4749999</v>
      </c>
      <c r="E144" s="437">
        <f t="shared" si="3"/>
        <v>2684760660.1996002</v>
      </c>
      <c r="F144" s="437">
        <f t="shared" si="3"/>
        <v>3289027209.8365002</v>
      </c>
      <c r="G144" s="437">
        <f t="shared" si="3"/>
        <v>3763655071.9151001</v>
      </c>
      <c r="H144" s="437">
        <f t="shared" si="3"/>
        <v>8417252035.2266998</v>
      </c>
      <c r="I144" s="437">
        <f t="shared" si="3"/>
        <v>8873183897.8213997</v>
      </c>
      <c r="J144" s="437">
        <f t="shared" si="3"/>
        <v>21840070607.7127</v>
      </c>
      <c r="K144" s="437">
        <f t="shared" si="3"/>
        <v>21113179137.843002</v>
      </c>
      <c r="L144" s="437">
        <f t="shared" si="3"/>
        <v>137561055460.72601</v>
      </c>
      <c r="M144" s="507">
        <f>SUM(M138:M143)+M133+M90+M47</f>
        <v>211208778477.50958</v>
      </c>
    </row>
    <row r="145" spans="1:13" s="429" customFormat="1" ht="17.100000000000001" customHeight="1">
      <c r="A145" s="439"/>
      <c r="B145" s="440"/>
      <c r="C145" s="440"/>
      <c r="D145" s="440"/>
      <c r="E145" s="440"/>
      <c r="F145" s="440"/>
      <c r="G145" s="440"/>
      <c r="H145" s="440"/>
      <c r="I145" s="440"/>
      <c r="J145" s="440"/>
      <c r="K145" s="440"/>
      <c r="L145" s="440"/>
      <c r="M145" s="508"/>
    </row>
    <row r="146" spans="1:13" s="429" customFormat="1" ht="17.100000000000001" customHeight="1" thickBot="1">
      <c r="A146" s="442"/>
      <c r="B146" s="442"/>
      <c r="C146" s="442"/>
      <c r="D146" s="442"/>
      <c r="E146" s="442"/>
      <c r="F146" s="442"/>
      <c r="G146" s="442"/>
      <c r="H146" s="442"/>
      <c r="I146" s="442"/>
      <c r="J146" s="442"/>
      <c r="K146" s="442"/>
      <c r="L146" s="442"/>
      <c r="M146" s="509"/>
    </row>
    <row r="147" spans="1:13" ht="17.100000000000001" customHeight="1">
      <c r="A147" s="397"/>
      <c r="B147" s="397"/>
      <c r="C147" s="397"/>
      <c r="D147" s="397"/>
      <c r="E147" s="397"/>
      <c r="F147" s="397"/>
      <c r="G147" s="397"/>
      <c r="H147" s="397"/>
      <c r="I147" s="397"/>
      <c r="J147" s="397"/>
      <c r="K147" s="397"/>
      <c r="L147" s="397"/>
      <c r="M147" s="500" t="s">
        <v>17</v>
      </c>
    </row>
    <row r="148" spans="1:13" ht="17.100000000000001" customHeight="1">
      <c r="A148" s="416"/>
      <c r="B148" s="417"/>
      <c r="C148" s="417" t="s">
        <v>706</v>
      </c>
      <c r="D148" s="417" t="s">
        <v>707</v>
      </c>
      <c r="E148" s="417" t="s">
        <v>708</v>
      </c>
      <c r="F148" s="417" t="s">
        <v>709</v>
      </c>
      <c r="G148" s="417" t="s">
        <v>710</v>
      </c>
      <c r="H148" s="417" t="s">
        <v>711</v>
      </c>
      <c r="I148" s="417" t="s">
        <v>712</v>
      </c>
      <c r="J148" s="417" t="s">
        <v>713</v>
      </c>
      <c r="K148" s="417" t="s">
        <v>714</v>
      </c>
      <c r="L148" s="417" t="s">
        <v>715</v>
      </c>
      <c r="M148" s="501" t="s">
        <v>390</v>
      </c>
    </row>
    <row r="149" spans="1:13" ht="17.100000000000001" customHeight="1">
      <c r="A149" s="418" t="s">
        <v>25</v>
      </c>
      <c r="B149" s="417" t="s">
        <v>716</v>
      </c>
      <c r="C149" s="417" t="s">
        <v>717</v>
      </c>
      <c r="D149" s="417" t="s">
        <v>718</v>
      </c>
      <c r="E149" s="417" t="s">
        <v>719</v>
      </c>
      <c r="F149" s="417" t="s">
        <v>720</v>
      </c>
      <c r="G149" s="417" t="s">
        <v>721</v>
      </c>
      <c r="H149" s="417" t="s">
        <v>722</v>
      </c>
      <c r="I149" s="417" t="s">
        <v>723</v>
      </c>
      <c r="J149" s="417" t="s">
        <v>724</v>
      </c>
      <c r="K149" s="417" t="s">
        <v>725</v>
      </c>
      <c r="L149" s="417" t="s">
        <v>726</v>
      </c>
      <c r="M149" s="501" t="s">
        <v>22</v>
      </c>
    </row>
    <row r="150" spans="1:13" ht="17.100000000000001" customHeight="1">
      <c r="A150" s="397"/>
      <c r="B150" s="430"/>
      <c r="C150" s="430"/>
      <c r="D150" s="430"/>
      <c r="E150" s="430"/>
      <c r="F150" s="430"/>
      <c r="G150" s="430"/>
      <c r="H150" s="430"/>
      <c r="I150" s="430"/>
      <c r="J150" s="430"/>
      <c r="K150" s="430"/>
      <c r="L150" s="430"/>
      <c r="M150" s="502"/>
    </row>
    <row r="151" spans="1:13" s="415" customFormat="1" ht="17.100000000000001" customHeight="1">
      <c r="A151" s="396" t="s">
        <v>503</v>
      </c>
      <c r="B151" s="362">
        <v>11263189.4758</v>
      </c>
      <c r="C151" s="362">
        <v>32165646.9318</v>
      </c>
      <c r="D151" s="362">
        <v>53825859.956</v>
      </c>
      <c r="E151" s="362">
        <v>70430239.333000004</v>
      </c>
      <c r="F151" s="362">
        <v>86836498.842999995</v>
      </c>
      <c r="G151" s="362">
        <v>95515176.075000003</v>
      </c>
      <c r="H151" s="362">
        <v>222186643.90100002</v>
      </c>
      <c r="I151" s="362">
        <v>274629988.537</v>
      </c>
      <c r="J151" s="362">
        <v>755093776.59200001</v>
      </c>
      <c r="K151" s="362">
        <v>790756722.94799995</v>
      </c>
      <c r="L151" s="362">
        <v>6124443411.7989998</v>
      </c>
      <c r="M151" s="498">
        <f>SUM(B151:L151)</f>
        <v>8517147154.3915997</v>
      </c>
    </row>
    <row r="152" spans="1:13" s="415" customFormat="1" ht="17.100000000000001" customHeight="1">
      <c r="A152" s="396" t="s">
        <v>508</v>
      </c>
      <c r="B152" s="421">
        <v>3339681.6090000002</v>
      </c>
      <c r="C152" s="421">
        <v>8352638.6709999992</v>
      </c>
      <c r="D152" s="421">
        <v>12771249.780999999</v>
      </c>
      <c r="E152" s="421">
        <v>15846689.126</v>
      </c>
      <c r="F152" s="421">
        <v>19407394.914000001</v>
      </c>
      <c r="G152" s="421">
        <v>21206578.265000001</v>
      </c>
      <c r="H152" s="421">
        <v>42711120.527999997</v>
      </c>
      <c r="I152" s="421">
        <v>37544756.299999997</v>
      </c>
      <c r="J152" s="421">
        <v>62342742.875</v>
      </c>
      <c r="K152" s="421">
        <v>40107982.285999998</v>
      </c>
      <c r="L152" s="421">
        <v>98734164.695999995</v>
      </c>
      <c r="M152" s="497">
        <f>SUM(B152:L152)</f>
        <v>362364999.051</v>
      </c>
    </row>
    <row r="153" spans="1:13" s="415" customFormat="1" ht="17.100000000000001" customHeight="1">
      <c r="A153" s="396" t="s">
        <v>511</v>
      </c>
      <c r="B153" s="421">
        <v>654022.28700000001</v>
      </c>
      <c r="C153" s="421">
        <v>2066530.7349999999</v>
      </c>
      <c r="D153" s="421">
        <v>3281573.7039999999</v>
      </c>
      <c r="E153" s="421">
        <v>4275950.1050000004</v>
      </c>
      <c r="F153" s="421">
        <v>4544352.6859999998</v>
      </c>
      <c r="G153" s="421">
        <v>5258834.4570000004</v>
      </c>
      <c r="H153" s="421">
        <v>11723077.855999999</v>
      </c>
      <c r="I153" s="421">
        <v>12472628.002999999</v>
      </c>
      <c r="J153" s="421">
        <v>19547552.762800001</v>
      </c>
      <c r="K153" s="421">
        <v>14609614</v>
      </c>
      <c r="L153" s="421">
        <v>19477340.741999999</v>
      </c>
      <c r="M153" s="497">
        <f>SUM(B153:L153)</f>
        <v>97911477.337799996</v>
      </c>
    </row>
    <row r="154" spans="1:13" s="415" customFormat="1" ht="17.100000000000001" customHeight="1">
      <c r="A154" s="396" t="s">
        <v>514</v>
      </c>
      <c r="B154" s="421">
        <v>5095254.9821999995</v>
      </c>
      <c r="C154" s="421">
        <v>12030651.24</v>
      </c>
      <c r="D154" s="421">
        <v>18119811.122000001</v>
      </c>
      <c r="E154" s="421">
        <v>25671877.635000002</v>
      </c>
      <c r="F154" s="421">
        <v>31119605.484000001</v>
      </c>
      <c r="G154" s="421">
        <v>37378059.568000004</v>
      </c>
      <c r="H154" s="421">
        <v>72671642.722000003</v>
      </c>
      <c r="I154" s="421">
        <v>71226356.287</v>
      </c>
      <c r="J154" s="421">
        <v>155118224.00400001</v>
      </c>
      <c r="K154" s="421">
        <v>120362021.388</v>
      </c>
      <c r="L154" s="421">
        <v>874781829.75899994</v>
      </c>
      <c r="M154" s="497">
        <f>SUM(B154:L154)</f>
        <v>1423575334.1911998</v>
      </c>
    </row>
    <row r="155" spans="1:13" s="415" customFormat="1" ht="17.100000000000001" customHeight="1">
      <c r="A155" s="396" t="s">
        <v>517</v>
      </c>
      <c r="B155" s="421">
        <v>17962424.889699999</v>
      </c>
      <c r="C155" s="421">
        <v>53225295.877000004</v>
      </c>
      <c r="D155" s="421">
        <v>88548533.261999995</v>
      </c>
      <c r="E155" s="421">
        <v>119026737.623</v>
      </c>
      <c r="F155" s="421">
        <v>141114471.06999999</v>
      </c>
      <c r="G155" s="421">
        <v>159478999.40599999</v>
      </c>
      <c r="H155" s="421">
        <v>359610402.46599996</v>
      </c>
      <c r="I155" s="421">
        <v>381937808.588</v>
      </c>
      <c r="J155" s="421">
        <v>900151343.56900001</v>
      </c>
      <c r="K155" s="421">
        <v>837478885.98399997</v>
      </c>
      <c r="L155" s="421">
        <v>3221618602.776</v>
      </c>
      <c r="M155" s="497">
        <f>SUM(B155:L155)</f>
        <v>6280153505.5107002</v>
      </c>
    </row>
    <row r="156" spans="1:13" s="415" customFormat="1" ht="17.100000000000001" customHeight="1">
      <c r="A156" s="396"/>
      <c r="B156" s="421"/>
      <c r="C156" s="421"/>
      <c r="D156" s="421"/>
      <c r="E156" s="421"/>
      <c r="F156" s="421"/>
      <c r="G156" s="421"/>
      <c r="H156" s="421"/>
      <c r="I156" s="421"/>
      <c r="J156" s="421"/>
      <c r="K156" s="421"/>
      <c r="L156" s="421"/>
      <c r="M156" s="497"/>
    </row>
    <row r="157" spans="1:13" s="415" customFormat="1" ht="17.100000000000001" customHeight="1">
      <c r="A157" s="396" t="s">
        <v>520</v>
      </c>
      <c r="B157" s="421">
        <v>1346133.4750000001</v>
      </c>
      <c r="C157" s="421">
        <v>4739838.5710000005</v>
      </c>
      <c r="D157" s="421">
        <v>7997548.9759999998</v>
      </c>
      <c r="E157" s="421">
        <v>11558278.551999999</v>
      </c>
      <c r="F157" s="421">
        <v>13669435.130999999</v>
      </c>
      <c r="G157" s="421">
        <v>15241131.299000001</v>
      </c>
      <c r="H157" s="421">
        <v>37689913.822999999</v>
      </c>
      <c r="I157" s="421">
        <v>35806171.334000006</v>
      </c>
      <c r="J157" s="421">
        <v>75234327.648000002</v>
      </c>
      <c r="K157" s="421">
        <v>59402862.140000001</v>
      </c>
      <c r="L157" s="421">
        <v>135973535.22</v>
      </c>
      <c r="M157" s="497">
        <f>SUM(B157:L157)</f>
        <v>398659176.16900003</v>
      </c>
    </row>
    <row r="158" spans="1:13" s="415" customFormat="1" ht="17.100000000000001" customHeight="1">
      <c r="A158" s="396" t="s">
        <v>523</v>
      </c>
      <c r="B158" s="421">
        <v>678149.82900000003</v>
      </c>
      <c r="C158" s="421">
        <v>1943408.19</v>
      </c>
      <c r="D158" s="421">
        <v>3030735.58</v>
      </c>
      <c r="E158" s="421">
        <v>5015709.5420000004</v>
      </c>
      <c r="F158" s="421">
        <v>5838707.8119999999</v>
      </c>
      <c r="G158" s="421">
        <v>5758769.483</v>
      </c>
      <c r="H158" s="421">
        <v>10881658</v>
      </c>
      <c r="I158" s="421">
        <v>10136725.68</v>
      </c>
      <c r="J158" s="421">
        <v>20181047.16</v>
      </c>
      <c r="K158" s="421">
        <v>15522319.01</v>
      </c>
      <c r="L158" s="421">
        <v>19830543.100000001</v>
      </c>
      <c r="M158" s="497">
        <f>SUM(B158:L158)</f>
        <v>98817773.386000007</v>
      </c>
    </row>
    <row r="159" spans="1:13" s="415" customFormat="1" ht="17.100000000000001" customHeight="1">
      <c r="A159" s="396" t="s">
        <v>526</v>
      </c>
      <c r="B159" s="421">
        <v>4338916.5771999992</v>
      </c>
      <c r="C159" s="421">
        <v>15184391.250999998</v>
      </c>
      <c r="D159" s="421">
        <v>27142836.163999997</v>
      </c>
      <c r="E159" s="421">
        <v>34769209.120399997</v>
      </c>
      <c r="F159" s="421">
        <v>39741074.638999999</v>
      </c>
      <c r="G159" s="421">
        <v>40071048.236000001</v>
      </c>
      <c r="H159" s="421">
        <v>79584711.703000009</v>
      </c>
      <c r="I159" s="421">
        <v>67124067.019999996</v>
      </c>
      <c r="J159" s="421">
        <v>123019870.15800001</v>
      </c>
      <c r="K159" s="421">
        <v>78391650.775999993</v>
      </c>
      <c r="L159" s="421">
        <v>261600479.99399999</v>
      </c>
      <c r="M159" s="497">
        <f>SUM(B159:L159)</f>
        <v>770968255.63859999</v>
      </c>
    </row>
    <row r="160" spans="1:13" s="415" customFormat="1" ht="17.100000000000001" customHeight="1">
      <c r="A160" s="396" t="s">
        <v>529</v>
      </c>
      <c r="B160" s="421">
        <v>769914.17819999997</v>
      </c>
      <c r="C160" s="421">
        <v>2251232.4680000003</v>
      </c>
      <c r="D160" s="354">
        <v>4066722.9079999998</v>
      </c>
      <c r="E160" s="354">
        <v>5278618.4680000003</v>
      </c>
      <c r="F160" s="421">
        <v>4931615.7419999996</v>
      </c>
      <c r="G160" s="421">
        <v>5317551.2539999997</v>
      </c>
      <c r="H160" s="421">
        <v>10510616.151999999</v>
      </c>
      <c r="I160" s="421">
        <v>9012029.9480000008</v>
      </c>
      <c r="J160" s="421">
        <v>12700761.370999999</v>
      </c>
      <c r="K160" s="421">
        <v>8204676.0729999999</v>
      </c>
      <c r="L160" s="421">
        <v>20947341.677999999</v>
      </c>
      <c r="M160" s="497">
        <f>SUM(B160:L160)</f>
        <v>83991080.240199998</v>
      </c>
    </row>
    <row r="161" spans="1:13" s="415" customFormat="1" ht="17.100000000000001" customHeight="1">
      <c r="A161" s="396" t="s">
        <v>524</v>
      </c>
      <c r="B161" s="421">
        <v>3240696.41</v>
      </c>
      <c r="C161" s="421">
        <v>7503355.8509999989</v>
      </c>
      <c r="D161" s="421">
        <v>10333987.111</v>
      </c>
      <c r="E161" s="421">
        <v>12352915.76</v>
      </c>
      <c r="F161" s="421">
        <v>14826373.880999999</v>
      </c>
      <c r="G161" s="421">
        <v>16041072.457</v>
      </c>
      <c r="H161" s="421">
        <v>37170652.672000006</v>
      </c>
      <c r="I161" s="421">
        <v>41572668.840000004</v>
      </c>
      <c r="J161" s="421">
        <v>102972882.98899999</v>
      </c>
      <c r="K161" s="421">
        <v>106364314.405</v>
      </c>
      <c r="L161" s="421">
        <v>898073820.82700002</v>
      </c>
      <c r="M161" s="497">
        <f>SUM(B161:L161)</f>
        <v>1250452741.2030001</v>
      </c>
    </row>
    <row r="162" spans="1:13" s="415" customFormat="1" ht="17.100000000000001" customHeight="1">
      <c r="A162" s="396"/>
      <c r="B162" s="421"/>
      <c r="C162" s="421"/>
      <c r="D162" s="421"/>
      <c r="E162" s="421"/>
      <c r="F162" s="421"/>
      <c r="G162" s="421"/>
      <c r="H162" s="421"/>
      <c r="I162" s="421"/>
      <c r="J162" s="421"/>
      <c r="K162" s="421"/>
      <c r="L162" s="421"/>
      <c r="M162" s="497"/>
    </row>
    <row r="163" spans="1:13" s="415" customFormat="1" ht="17.100000000000001" customHeight="1">
      <c r="A163" s="396" t="s">
        <v>534</v>
      </c>
      <c r="B163" s="421">
        <v>1297314.6558000001</v>
      </c>
      <c r="C163" s="421">
        <v>2709071.764</v>
      </c>
      <c r="D163" s="421">
        <v>3945936.497</v>
      </c>
      <c r="E163" s="421">
        <v>4483747.6880000001</v>
      </c>
      <c r="F163" s="421">
        <v>5051210.7699999996</v>
      </c>
      <c r="G163" s="421">
        <v>5962191.1960000005</v>
      </c>
      <c r="H163" s="421">
        <v>14820456.736</v>
      </c>
      <c r="I163" s="421">
        <v>17366159.701000001</v>
      </c>
      <c r="J163" s="421">
        <v>53121310.344999999</v>
      </c>
      <c r="K163" s="421">
        <v>59448047.847999997</v>
      </c>
      <c r="L163" s="421">
        <v>862114526.67799997</v>
      </c>
      <c r="M163" s="497">
        <f>SUM(B163:L163)</f>
        <v>1030319973.8787999</v>
      </c>
    </row>
    <row r="164" spans="1:13" s="415" customFormat="1" ht="17.100000000000001" customHeight="1">
      <c r="A164" s="396" t="s">
        <v>26</v>
      </c>
      <c r="B164" s="354">
        <v>731490.32340000011</v>
      </c>
      <c r="C164" s="354">
        <v>2765158.9189999998</v>
      </c>
      <c r="D164" s="354">
        <v>4578073.2789999992</v>
      </c>
      <c r="E164" s="354">
        <v>6250231.2549999999</v>
      </c>
      <c r="F164" s="354">
        <v>6641863.3039999995</v>
      </c>
      <c r="G164" s="354">
        <v>7713681.6069999998</v>
      </c>
      <c r="H164" s="354">
        <v>15314261.186000001</v>
      </c>
      <c r="I164" s="354">
        <v>11802621.662</v>
      </c>
      <c r="J164" s="354">
        <v>25232672.364999998</v>
      </c>
      <c r="K164" s="354">
        <v>16081100.261</v>
      </c>
      <c r="L164" s="354">
        <v>43550023.637999997</v>
      </c>
      <c r="M164" s="497">
        <f>SUM(B164:L164)</f>
        <v>140661177.79939997</v>
      </c>
    </row>
    <row r="165" spans="1:13" s="415" customFormat="1" ht="17.100000000000001" customHeight="1">
      <c r="A165" s="396" t="s">
        <v>539</v>
      </c>
      <c r="B165" s="354">
        <v>2395610.5269999998</v>
      </c>
      <c r="C165" s="354">
        <v>6965105.3950000005</v>
      </c>
      <c r="D165" s="354">
        <v>12182835.641000001</v>
      </c>
      <c r="E165" s="354">
        <v>17510623.693999998</v>
      </c>
      <c r="F165" s="354">
        <v>19943512.977000002</v>
      </c>
      <c r="G165" s="354">
        <v>21846822.09</v>
      </c>
      <c r="H165" s="354">
        <v>46636474.423</v>
      </c>
      <c r="I165" s="354">
        <v>49494254.088</v>
      </c>
      <c r="J165" s="354">
        <v>95946044.871000007</v>
      </c>
      <c r="K165" s="354">
        <v>78994693.451000005</v>
      </c>
      <c r="L165" s="354">
        <v>467401339.60000002</v>
      </c>
      <c r="M165" s="497">
        <f>SUM(B165:L165)</f>
        <v>819317316.75700009</v>
      </c>
    </row>
    <row r="166" spans="1:13" s="415" customFormat="1" ht="17.100000000000001" customHeight="1">
      <c r="A166" s="396" t="s">
        <v>542</v>
      </c>
      <c r="B166" s="354">
        <v>803576.26899999997</v>
      </c>
      <c r="C166" s="354">
        <v>2310372.949</v>
      </c>
      <c r="D166" s="354">
        <v>4211847.1940000001</v>
      </c>
      <c r="E166" s="354">
        <v>5947458.2249999996</v>
      </c>
      <c r="F166" s="354">
        <v>6499684.341</v>
      </c>
      <c r="G166" s="354">
        <v>7035794.9819999998</v>
      </c>
      <c r="H166" s="354">
        <v>11344076.863</v>
      </c>
      <c r="I166" s="354">
        <v>9754467.3990000002</v>
      </c>
      <c r="J166" s="354">
        <v>19407231.601</v>
      </c>
      <c r="K166" s="354">
        <v>14043705.579</v>
      </c>
      <c r="L166" s="354">
        <v>33333011.338</v>
      </c>
      <c r="M166" s="497">
        <f>SUM(B166:L166)</f>
        <v>114691226.73999999</v>
      </c>
    </row>
    <row r="167" spans="1:13" s="415" customFormat="1" ht="17.100000000000001" customHeight="1">
      <c r="A167" s="396" t="s">
        <v>544</v>
      </c>
      <c r="B167" s="354">
        <v>9810599.52214</v>
      </c>
      <c r="C167" s="354">
        <v>33006994.219999999</v>
      </c>
      <c r="D167" s="354">
        <v>60272315.424000002</v>
      </c>
      <c r="E167" s="354">
        <v>78650259.316</v>
      </c>
      <c r="F167" s="354">
        <v>95452515.816</v>
      </c>
      <c r="G167" s="354">
        <v>104825489.845</v>
      </c>
      <c r="H167" s="354">
        <v>227569311.8222</v>
      </c>
      <c r="I167" s="354">
        <v>219072836.792</v>
      </c>
      <c r="J167" s="354">
        <v>487320359.55199999</v>
      </c>
      <c r="K167" s="354">
        <v>373169950.28899997</v>
      </c>
      <c r="L167" s="354">
        <v>846226329.63300002</v>
      </c>
      <c r="M167" s="497">
        <f>SUM(B167:L167)</f>
        <v>2535376962.2313399</v>
      </c>
    </row>
    <row r="168" spans="1:13" s="415" customFormat="1" ht="17.100000000000001" customHeight="1">
      <c r="A168" s="396"/>
      <c r="B168" s="354"/>
      <c r="C168" s="354"/>
      <c r="D168" s="354"/>
      <c r="E168" s="354"/>
      <c r="F168" s="354"/>
      <c r="G168" s="354"/>
      <c r="H168" s="354"/>
      <c r="I168" s="354"/>
      <c r="J168" s="354"/>
      <c r="K168" s="354"/>
      <c r="L168" s="354"/>
      <c r="M168" s="497"/>
    </row>
    <row r="169" spans="1:13" s="415" customFormat="1" ht="17.100000000000001" customHeight="1">
      <c r="A169" s="396" t="s">
        <v>546</v>
      </c>
      <c r="B169" s="354">
        <v>3896316.6010000003</v>
      </c>
      <c r="C169" s="354">
        <v>11705103.499</v>
      </c>
      <c r="D169" s="354">
        <v>19597835</v>
      </c>
      <c r="E169" s="354">
        <v>25647741.530999999</v>
      </c>
      <c r="F169" s="354">
        <v>32982803.938000001</v>
      </c>
      <c r="G169" s="354">
        <v>40835136.693999998</v>
      </c>
      <c r="H169" s="354">
        <v>78259222.42899999</v>
      </c>
      <c r="I169" s="354">
        <v>69109261.528999999</v>
      </c>
      <c r="J169" s="354">
        <v>127651803.873</v>
      </c>
      <c r="K169" s="354">
        <v>90334282.633000001</v>
      </c>
      <c r="L169" s="354">
        <v>260783385.62</v>
      </c>
      <c r="M169" s="497">
        <f>SUM(B169:L169)</f>
        <v>760802893.347</v>
      </c>
    </row>
    <row r="170" spans="1:13" s="415" customFormat="1" ht="17.100000000000001" customHeight="1">
      <c r="A170" s="354" t="s">
        <v>549</v>
      </c>
      <c r="B170" s="354">
        <v>1808622.5571000003</v>
      </c>
      <c r="C170" s="354">
        <v>6671115.3039999995</v>
      </c>
      <c r="D170" s="354">
        <v>12804704.782000002</v>
      </c>
      <c r="E170" s="354">
        <v>17495058.102000002</v>
      </c>
      <c r="F170" s="354">
        <v>20134349.118999999</v>
      </c>
      <c r="G170" s="354">
        <v>21366840.09</v>
      </c>
      <c r="H170" s="354">
        <v>45090975.468000002</v>
      </c>
      <c r="I170" s="354">
        <v>38909190.028999999</v>
      </c>
      <c r="J170" s="354">
        <v>68815597.069000006</v>
      </c>
      <c r="K170" s="354">
        <v>47165888.824000001</v>
      </c>
      <c r="L170" s="354">
        <v>74910158.397</v>
      </c>
      <c r="M170" s="497">
        <f>SUM(B170:L170)</f>
        <v>355172499.74110001</v>
      </c>
    </row>
    <row r="171" spans="1:13" s="415" customFormat="1" ht="17.100000000000001" customHeight="1">
      <c r="A171" s="397" t="s">
        <v>552</v>
      </c>
      <c r="B171" s="358">
        <v>665722.10499999998</v>
      </c>
      <c r="C171" s="358">
        <v>1411436.25</v>
      </c>
      <c r="D171" s="358">
        <v>2043072.8289999999</v>
      </c>
      <c r="E171" s="358">
        <v>2425565.2089999998</v>
      </c>
      <c r="F171" s="358">
        <v>3155001.0869999998</v>
      </c>
      <c r="G171" s="358">
        <v>3833460.7450000001</v>
      </c>
      <c r="H171" s="358">
        <v>7932335.1660000002</v>
      </c>
      <c r="I171" s="358">
        <v>7633079.2980000004</v>
      </c>
      <c r="J171" s="358">
        <v>18555666.510000002</v>
      </c>
      <c r="K171" s="358">
        <v>17587517.250999998</v>
      </c>
      <c r="L171" s="358">
        <v>90784543.086999997</v>
      </c>
      <c r="M171" s="497">
        <f>SUM(B171:L171)</f>
        <v>156027399.537</v>
      </c>
    </row>
    <row r="172" spans="1:13" s="415" customFormat="1" ht="17.100000000000001" customHeight="1">
      <c r="A172" s="397" t="s">
        <v>555</v>
      </c>
      <c r="B172" s="358">
        <v>7611681.3328</v>
      </c>
      <c r="C172" s="358">
        <v>22476762.975000001</v>
      </c>
      <c r="D172" s="358">
        <v>37950513.131999999</v>
      </c>
      <c r="E172" s="358">
        <v>47992677.847000003</v>
      </c>
      <c r="F172" s="358">
        <v>55099380.284000002</v>
      </c>
      <c r="G172" s="358">
        <v>59322896.226000004</v>
      </c>
      <c r="H172" s="358">
        <v>127339947.13100001</v>
      </c>
      <c r="I172" s="358">
        <v>108058624.733</v>
      </c>
      <c r="J172" s="358">
        <v>225636565.02500001</v>
      </c>
      <c r="K172" s="358">
        <v>170883251.08500001</v>
      </c>
      <c r="L172" s="358">
        <v>685669962.05700004</v>
      </c>
      <c r="M172" s="497">
        <f>SUM(B172:L172)</f>
        <v>1548042261.8278003</v>
      </c>
    </row>
    <row r="173" spans="1:13" s="415" customFormat="1" ht="17.100000000000001" customHeight="1">
      <c r="A173" s="396" t="s">
        <v>431</v>
      </c>
      <c r="B173" s="354">
        <v>2981702.2212</v>
      </c>
      <c r="C173" s="354">
        <v>9830793.023</v>
      </c>
      <c r="D173" s="354">
        <v>17163562.039999999</v>
      </c>
      <c r="E173" s="354">
        <v>23322530.149999999</v>
      </c>
      <c r="F173" s="354">
        <v>27984655.629999999</v>
      </c>
      <c r="G173" s="354">
        <v>31949780.221000001</v>
      </c>
      <c r="H173" s="354">
        <v>73470141.458000004</v>
      </c>
      <c r="I173" s="354">
        <v>77770513.252000004</v>
      </c>
      <c r="J173" s="354">
        <v>189044916.13280001</v>
      </c>
      <c r="K173" s="354">
        <v>152562990.56</v>
      </c>
      <c r="L173" s="354">
        <v>561951755.05200005</v>
      </c>
      <c r="M173" s="497">
        <f>SUM(B173:L173)</f>
        <v>1168033339.74</v>
      </c>
    </row>
    <row r="174" spans="1:13" s="444" customFormat="1" ht="18">
      <c r="A174" s="423" t="s">
        <v>727</v>
      </c>
      <c r="B174" s="443"/>
      <c r="C174" s="443"/>
      <c r="D174" s="443"/>
      <c r="E174" s="443"/>
      <c r="F174" s="443"/>
      <c r="G174" s="443"/>
      <c r="H174" s="443"/>
      <c r="I174" s="443"/>
      <c r="J174" s="443"/>
      <c r="K174" s="443"/>
      <c r="L174" s="443"/>
      <c r="M174" s="510"/>
    </row>
    <row r="175" spans="1:13" ht="17.100000000000001" customHeight="1">
      <c r="A175" s="409" t="s">
        <v>705</v>
      </c>
      <c r="B175" s="445"/>
      <c r="C175" s="445"/>
      <c r="D175" s="445"/>
      <c r="E175" s="445"/>
      <c r="F175" s="445"/>
      <c r="G175" s="445"/>
      <c r="H175" s="445"/>
      <c r="I175" s="445"/>
      <c r="J175" s="445"/>
      <c r="K175" s="445"/>
      <c r="L175" s="445"/>
      <c r="M175" s="511"/>
    </row>
    <row r="176" spans="1:13" ht="17.100000000000001" customHeight="1">
      <c r="A176" s="410" t="str">
        <f>A132</f>
        <v>Taxable Year 2017</v>
      </c>
      <c r="B176" s="446"/>
      <c r="C176" s="446"/>
      <c r="D176" s="446"/>
      <c r="E176" s="446"/>
      <c r="F176" s="446"/>
      <c r="G176" s="446"/>
      <c r="H176" s="446"/>
      <c r="I176" s="446"/>
      <c r="J176" s="446"/>
      <c r="K176" s="446"/>
      <c r="L176" s="446"/>
      <c r="M176" s="512"/>
    </row>
    <row r="177" spans="1:13" ht="17.100000000000001" customHeight="1" thickBot="1">
      <c r="B177" s="425">
        <f>SUM(B151:B173)</f>
        <v>80691019.82754001</v>
      </c>
      <c r="C177" s="425">
        <f t="shared" ref="C177:M177" si="4">SUM(C151:C173)</f>
        <v>239314904.08380002</v>
      </c>
      <c r="D177" s="425">
        <f t="shared" si="4"/>
        <v>403869554.38200003</v>
      </c>
      <c r="E177" s="425">
        <f t="shared" si="4"/>
        <v>533952118.28140002</v>
      </c>
      <c r="F177" s="425">
        <f t="shared" si="4"/>
        <v>634974507.46799994</v>
      </c>
      <c r="G177" s="425">
        <f t="shared" si="4"/>
        <v>705959314.19599998</v>
      </c>
      <c r="H177" s="425">
        <f t="shared" si="4"/>
        <v>1532517642.5051997</v>
      </c>
      <c r="I177" s="425">
        <f t="shared" si="4"/>
        <v>1550434209.0200002</v>
      </c>
      <c r="J177" s="425">
        <f t="shared" si="4"/>
        <v>3537094696.4725995</v>
      </c>
      <c r="K177" s="425">
        <f t="shared" si="4"/>
        <v>3091472476.7909999</v>
      </c>
      <c r="L177" s="425">
        <f t="shared" si="4"/>
        <v>15602206105.690996</v>
      </c>
      <c r="M177" s="425">
        <f t="shared" si="4"/>
        <v>27912486548.71854</v>
      </c>
    </row>
    <row r="178" spans="1:13" ht="17.100000000000001" customHeight="1">
      <c r="A178" s="412"/>
      <c r="B178" s="426"/>
      <c r="C178" s="414"/>
      <c r="D178" s="414"/>
      <c r="E178" s="414"/>
      <c r="F178" s="414"/>
      <c r="G178" s="414"/>
      <c r="H178" s="414"/>
      <c r="I178" s="414"/>
      <c r="J178" s="414"/>
      <c r="K178" s="414"/>
      <c r="L178" s="414"/>
      <c r="M178" s="500" t="s">
        <v>17</v>
      </c>
    </row>
    <row r="179" spans="1:13" ht="17.100000000000001" customHeight="1">
      <c r="A179" s="416"/>
      <c r="B179" s="417"/>
      <c r="C179" s="417" t="s">
        <v>706</v>
      </c>
      <c r="D179" s="417" t="s">
        <v>707</v>
      </c>
      <c r="E179" s="417" t="s">
        <v>708</v>
      </c>
      <c r="F179" s="417" t="s">
        <v>709</v>
      </c>
      <c r="G179" s="417" t="s">
        <v>710</v>
      </c>
      <c r="H179" s="417" t="s">
        <v>711</v>
      </c>
      <c r="I179" s="417" t="s">
        <v>712</v>
      </c>
      <c r="J179" s="417" t="s">
        <v>713</v>
      </c>
      <c r="K179" s="417" t="s">
        <v>714</v>
      </c>
      <c r="L179" s="417" t="s">
        <v>715</v>
      </c>
      <c r="M179" s="501" t="s">
        <v>390</v>
      </c>
    </row>
    <row r="180" spans="1:13" ht="17.100000000000001" customHeight="1">
      <c r="A180" s="418" t="s">
        <v>25</v>
      </c>
      <c r="B180" s="417" t="s">
        <v>716</v>
      </c>
      <c r="C180" s="417" t="s">
        <v>717</v>
      </c>
      <c r="D180" s="417" t="s">
        <v>718</v>
      </c>
      <c r="E180" s="417" t="s">
        <v>719</v>
      </c>
      <c r="F180" s="417" t="s">
        <v>720</v>
      </c>
      <c r="G180" s="417" t="s">
        <v>721</v>
      </c>
      <c r="H180" s="417" t="s">
        <v>722</v>
      </c>
      <c r="I180" s="417" t="s">
        <v>723</v>
      </c>
      <c r="J180" s="417" t="s">
        <v>724</v>
      </c>
      <c r="K180" s="417" t="s">
        <v>725</v>
      </c>
      <c r="L180" s="417" t="s">
        <v>726</v>
      </c>
      <c r="M180" s="501" t="s">
        <v>22</v>
      </c>
    </row>
    <row r="181" spans="1:13" ht="17.100000000000001" customHeight="1">
      <c r="A181" s="397"/>
      <c r="B181" s="430"/>
      <c r="C181" s="430"/>
      <c r="D181" s="430"/>
      <c r="E181" s="430"/>
      <c r="F181" s="430"/>
      <c r="G181" s="430"/>
      <c r="H181" s="430"/>
      <c r="I181" s="430"/>
      <c r="J181" s="430"/>
      <c r="K181" s="430"/>
      <c r="L181" s="430"/>
      <c r="M181" s="502"/>
    </row>
    <row r="182" spans="1:13" s="415" customFormat="1" ht="17.100000000000001" customHeight="1">
      <c r="A182" s="396" t="s">
        <v>435</v>
      </c>
      <c r="B182" s="363">
        <v>1104097.493</v>
      </c>
      <c r="C182" s="363">
        <v>3568171.034</v>
      </c>
      <c r="D182" s="363">
        <v>6519253.0870000003</v>
      </c>
      <c r="E182" s="363">
        <v>9417898.0250000004</v>
      </c>
      <c r="F182" s="363">
        <v>12185042.628</v>
      </c>
      <c r="G182" s="363">
        <v>15210865.119999999</v>
      </c>
      <c r="H182" s="363">
        <v>31787478.674999997</v>
      </c>
      <c r="I182" s="363">
        <v>34088355.005999997</v>
      </c>
      <c r="J182" s="363">
        <v>84426361.775000006</v>
      </c>
      <c r="K182" s="363">
        <v>68369456.126000002</v>
      </c>
      <c r="L182" s="363">
        <v>184651445.70199999</v>
      </c>
      <c r="M182" s="498">
        <f>SUM(B182:L182)</f>
        <v>451328424.671</v>
      </c>
    </row>
    <row r="183" spans="1:13" s="415" customFormat="1" ht="17.100000000000001" customHeight="1">
      <c r="A183" s="396" t="s">
        <v>439</v>
      </c>
      <c r="B183" s="354">
        <v>1497709.6940000001</v>
      </c>
      <c r="C183" s="354">
        <v>4762798.9470000006</v>
      </c>
      <c r="D183" s="354">
        <v>8471077.2089999989</v>
      </c>
      <c r="E183" s="354">
        <v>11412807.297</v>
      </c>
      <c r="F183" s="354">
        <v>14558823.721000001</v>
      </c>
      <c r="G183" s="354">
        <v>14109117.42</v>
      </c>
      <c r="H183" s="354">
        <v>24453792.322000001</v>
      </c>
      <c r="I183" s="354">
        <v>20346363.593000002</v>
      </c>
      <c r="J183" s="354">
        <v>34688980.259999998</v>
      </c>
      <c r="K183" s="354">
        <v>23078117.465999998</v>
      </c>
      <c r="L183" s="354">
        <v>84371380.650000006</v>
      </c>
      <c r="M183" s="497">
        <f>SUM(B183:L183)</f>
        <v>241750968.579</v>
      </c>
    </row>
    <row r="184" spans="1:13" s="415" customFormat="1" ht="17.100000000000001" customHeight="1">
      <c r="A184" s="396" t="s">
        <v>443</v>
      </c>
      <c r="B184" s="354">
        <v>13508472.869000001</v>
      </c>
      <c r="C184" s="354">
        <v>46886932.625</v>
      </c>
      <c r="D184" s="354">
        <v>86477853.532000005</v>
      </c>
      <c r="E184" s="354">
        <v>109738238.449</v>
      </c>
      <c r="F184" s="354">
        <v>131376088.854</v>
      </c>
      <c r="G184" s="354">
        <v>148628238.80599999</v>
      </c>
      <c r="H184" s="354">
        <v>300273993.19299996</v>
      </c>
      <c r="I184" s="354">
        <v>285159683.787</v>
      </c>
      <c r="J184" s="354">
        <v>644227869.051</v>
      </c>
      <c r="K184" s="354">
        <v>492396937.86199999</v>
      </c>
      <c r="L184" s="354">
        <v>1300086216.1370001</v>
      </c>
      <c r="M184" s="497">
        <f>SUM(B184:L184)</f>
        <v>3558760525.165</v>
      </c>
    </row>
    <row r="185" spans="1:13" s="415" customFormat="1" ht="17.100000000000001" customHeight="1">
      <c r="A185" s="396" t="s">
        <v>447</v>
      </c>
      <c r="B185" s="354">
        <v>16162258.013299998</v>
      </c>
      <c r="C185" s="354">
        <v>58174115.338799998</v>
      </c>
      <c r="D185" s="354">
        <v>108537233.79868001</v>
      </c>
      <c r="E185" s="354">
        <v>142273969.36000001</v>
      </c>
      <c r="F185" s="354">
        <v>164474601.13</v>
      </c>
      <c r="G185" s="354">
        <v>172254441.13100001</v>
      </c>
      <c r="H185" s="354">
        <v>339438632.755</v>
      </c>
      <c r="I185" s="354">
        <v>318077860.71700001</v>
      </c>
      <c r="J185" s="354">
        <v>632499452.65199995</v>
      </c>
      <c r="K185" s="354">
        <v>468201524.03600001</v>
      </c>
      <c r="L185" s="354">
        <v>1910551614.1800001</v>
      </c>
      <c r="M185" s="497">
        <f>SUM(B185:L185)</f>
        <v>4330645703.1117802</v>
      </c>
    </row>
    <row r="186" spans="1:13" s="415" customFormat="1" ht="17.100000000000001" customHeight="1">
      <c r="A186" s="396" t="s">
        <v>451</v>
      </c>
      <c r="B186" s="354">
        <v>461838.72400000005</v>
      </c>
      <c r="C186" s="354">
        <v>1422097.5190000001</v>
      </c>
      <c r="D186" s="354">
        <v>2630894.8250000002</v>
      </c>
      <c r="E186" s="354">
        <v>2596095.1039999998</v>
      </c>
      <c r="F186" s="354">
        <v>3266078.798</v>
      </c>
      <c r="G186" s="354">
        <v>3323739.2880000002</v>
      </c>
      <c r="H186" s="354">
        <v>6657980.6429999992</v>
      </c>
      <c r="I186" s="354">
        <v>7120608.0559999999</v>
      </c>
      <c r="J186" s="354">
        <v>12459705.703</v>
      </c>
      <c r="K186" s="354">
        <v>8559800.6349999998</v>
      </c>
      <c r="L186" s="354">
        <v>17755259.157000002</v>
      </c>
      <c r="M186" s="497">
        <f>SUM(B186:L186)</f>
        <v>66254098.452000007</v>
      </c>
    </row>
    <row r="187" spans="1:13" s="415" customFormat="1" ht="17.100000000000001" customHeight="1">
      <c r="A187" s="396"/>
      <c r="B187" s="354"/>
      <c r="C187" s="354"/>
      <c r="D187" s="354"/>
      <c r="E187" s="354"/>
      <c r="F187" s="354"/>
      <c r="G187" s="354"/>
      <c r="H187" s="354"/>
      <c r="I187" s="354"/>
      <c r="J187" s="354"/>
      <c r="K187" s="354"/>
      <c r="L187" s="354"/>
      <c r="M187" s="497"/>
    </row>
    <row r="188" spans="1:13" s="415" customFormat="1" ht="17.100000000000001" customHeight="1">
      <c r="A188" s="396" t="s">
        <v>455</v>
      </c>
      <c r="B188" s="354">
        <v>2723117.8858000003</v>
      </c>
      <c r="C188" s="354">
        <v>11244195.574000001</v>
      </c>
      <c r="D188" s="354">
        <v>21005451.071000002</v>
      </c>
      <c r="E188" s="354">
        <v>27163928.105999999</v>
      </c>
      <c r="F188" s="354">
        <v>32078316.945999999</v>
      </c>
      <c r="G188" s="354">
        <v>33277303.353</v>
      </c>
      <c r="H188" s="354">
        <v>64601077.346000001</v>
      </c>
      <c r="I188" s="354">
        <v>49753842.906999998</v>
      </c>
      <c r="J188" s="354">
        <v>80280220.329999998</v>
      </c>
      <c r="K188" s="354">
        <v>44959972.267999999</v>
      </c>
      <c r="L188" s="354">
        <v>78652638.849000007</v>
      </c>
      <c r="M188" s="497">
        <f>SUM(B188:L188)</f>
        <v>445740064.6358</v>
      </c>
    </row>
    <row r="189" spans="1:13" s="415" customFormat="1" ht="17.100000000000001" customHeight="1">
      <c r="A189" s="396" t="s">
        <v>459</v>
      </c>
      <c r="B189" s="354">
        <v>1022711.387</v>
      </c>
      <c r="C189" s="354">
        <v>2259328.5319999997</v>
      </c>
      <c r="D189" s="354">
        <v>3414017.5610000002</v>
      </c>
      <c r="E189" s="354">
        <v>4326653.3470000001</v>
      </c>
      <c r="F189" s="354">
        <v>4968404.4560000002</v>
      </c>
      <c r="G189" s="354">
        <v>6046039.2400000002</v>
      </c>
      <c r="H189" s="354">
        <v>14923045.582</v>
      </c>
      <c r="I189" s="354">
        <v>17989773.766000003</v>
      </c>
      <c r="J189" s="354">
        <v>46484192.288000003</v>
      </c>
      <c r="K189" s="354">
        <v>51410199.527999997</v>
      </c>
      <c r="L189" s="354">
        <v>283016223.01800001</v>
      </c>
      <c r="M189" s="497">
        <f>SUM(B189:L189)</f>
        <v>435860588.70500004</v>
      </c>
    </row>
    <row r="190" spans="1:13" s="415" customFormat="1" ht="17.100000000000001" customHeight="1">
      <c r="A190" s="396" t="s">
        <v>463</v>
      </c>
      <c r="B190" s="354">
        <v>5919492.023</v>
      </c>
      <c r="C190" s="354">
        <v>22535380.237</v>
      </c>
      <c r="D190" s="354">
        <v>47835947.121999994</v>
      </c>
      <c r="E190" s="354">
        <v>61022236.689999998</v>
      </c>
      <c r="F190" s="354">
        <v>72236728.783000007</v>
      </c>
      <c r="G190" s="354">
        <v>79003346.688999996</v>
      </c>
      <c r="H190" s="354">
        <v>164938905.40900001</v>
      </c>
      <c r="I190" s="354">
        <v>161110418.382</v>
      </c>
      <c r="J190" s="354">
        <v>344543424.48500001</v>
      </c>
      <c r="K190" s="354">
        <v>248211922.90099999</v>
      </c>
      <c r="L190" s="354">
        <v>465790436.333</v>
      </c>
      <c r="M190" s="497">
        <f>SUM(B190:L190)</f>
        <v>1673148239.0539999</v>
      </c>
    </row>
    <row r="191" spans="1:13" s="415" customFormat="1" ht="17.100000000000001" customHeight="1">
      <c r="A191" s="396" t="s">
        <v>467</v>
      </c>
      <c r="B191" s="354">
        <v>1493186.6459999999</v>
      </c>
      <c r="C191" s="354">
        <v>4321847.9019999998</v>
      </c>
      <c r="D191" s="354">
        <v>6621229.8680000007</v>
      </c>
      <c r="E191" s="354">
        <v>7483745.3679999998</v>
      </c>
      <c r="F191" s="354">
        <v>7931198.2149999999</v>
      </c>
      <c r="G191" s="354">
        <v>8923815.0109999999</v>
      </c>
      <c r="H191" s="354">
        <v>19193935.151000001</v>
      </c>
      <c r="I191" s="354">
        <v>18250051.688000001</v>
      </c>
      <c r="J191" s="354">
        <v>36212687.372000001</v>
      </c>
      <c r="K191" s="354">
        <v>35697284.531000003</v>
      </c>
      <c r="L191" s="354">
        <v>96615327.232999995</v>
      </c>
      <c r="M191" s="497">
        <f>SUM(B191:L191)</f>
        <v>242744308.98500001</v>
      </c>
    </row>
    <row r="192" spans="1:13" s="415" customFormat="1" ht="17.100000000000001" customHeight="1">
      <c r="A192" s="396" t="s">
        <v>471</v>
      </c>
      <c r="B192" s="354">
        <v>17959080.868760001</v>
      </c>
      <c r="C192" s="354">
        <v>62198840.465900004</v>
      </c>
      <c r="D192" s="354">
        <v>111675943.59099999</v>
      </c>
      <c r="E192" s="354">
        <v>146855350.41999999</v>
      </c>
      <c r="F192" s="354">
        <v>169465241.70100001</v>
      </c>
      <c r="G192" s="354">
        <v>196206202.7726</v>
      </c>
      <c r="H192" s="354">
        <v>398792256.10699999</v>
      </c>
      <c r="I192" s="354">
        <v>394221678.11300004</v>
      </c>
      <c r="J192" s="354">
        <v>698009556.67700005</v>
      </c>
      <c r="K192" s="354">
        <v>467296530.352</v>
      </c>
      <c r="L192" s="354">
        <v>3506900201.1329999</v>
      </c>
      <c r="M192" s="497">
        <f t="shared" ref="M192:M202" si="5">SUM(B192:L192)</f>
        <v>6169580882.2012596</v>
      </c>
    </row>
    <row r="193" spans="1:13" s="415" customFormat="1" ht="17.100000000000001" customHeight="1">
      <c r="A193" s="396"/>
      <c r="B193" s="354"/>
      <c r="C193" s="354"/>
      <c r="D193" s="354"/>
      <c r="E193" s="354"/>
      <c r="F193" s="354"/>
      <c r="G193" s="354"/>
      <c r="H193" s="354"/>
      <c r="I193" s="354"/>
      <c r="J193" s="354"/>
      <c r="K193" s="354"/>
      <c r="L193" s="354"/>
      <c r="M193" s="497"/>
    </row>
    <row r="194" spans="1:13" s="415" customFormat="1" ht="17.100000000000001" customHeight="1">
      <c r="A194" s="396" t="s">
        <v>27</v>
      </c>
      <c r="B194" s="354">
        <v>8402997.5548999999</v>
      </c>
      <c r="C194" s="354">
        <v>28360248.009999998</v>
      </c>
      <c r="D194" s="354">
        <v>53770396.864999995</v>
      </c>
      <c r="E194" s="354">
        <v>70288771.388999999</v>
      </c>
      <c r="F194" s="354">
        <v>88075402.952000007</v>
      </c>
      <c r="G194" s="354">
        <v>101512670.99714001</v>
      </c>
      <c r="H194" s="354">
        <v>194771690.07800001</v>
      </c>
      <c r="I194" s="354">
        <v>162995961.96799999</v>
      </c>
      <c r="J194" s="354">
        <v>306427717.47899997</v>
      </c>
      <c r="K194" s="354">
        <v>201665769.454</v>
      </c>
      <c r="L194" s="354">
        <v>777131589.42299998</v>
      </c>
      <c r="M194" s="497">
        <f t="shared" si="5"/>
        <v>1993403216.1700397</v>
      </c>
    </row>
    <row r="195" spans="1:13" s="415" customFormat="1" ht="17.100000000000001" customHeight="1">
      <c r="A195" s="396" t="s">
        <v>479</v>
      </c>
      <c r="B195" s="354">
        <v>2126267.8510000003</v>
      </c>
      <c r="C195" s="354">
        <v>5966139.4609999992</v>
      </c>
      <c r="D195" s="354">
        <v>9834442.716</v>
      </c>
      <c r="E195" s="354">
        <v>14277436.34</v>
      </c>
      <c r="F195" s="354">
        <v>18362436.497000001</v>
      </c>
      <c r="G195" s="354">
        <v>21274161.223999999</v>
      </c>
      <c r="H195" s="354">
        <v>46296329.748999998</v>
      </c>
      <c r="I195" s="354">
        <v>44590263.034999996</v>
      </c>
      <c r="J195" s="354">
        <v>93502216.995000005</v>
      </c>
      <c r="K195" s="354">
        <v>87125934.364999995</v>
      </c>
      <c r="L195" s="354">
        <v>319069890.59799999</v>
      </c>
      <c r="M195" s="497">
        <f t="shared" si="5"/>
        <v>662425518.83099997</v>
      </c>
    </row>
    <row r="196" spans="1:13" s="415" customFormat="1" ht="17.100000000000001" customHeight="1">
      <c r="A196" s="396" t="s">
        <v>483</v>
      </c>
      <c r="B196" s="354">
        <v>1917722.7709999997</v>
      </c>
      <c r="C196" s="354">
        <v>6753523.8799999999</v>
      </c>
      <c r="D196" s="354">
        <v>11319835.705</v>
      </c>
      <c r="E196" s="354">
        <v>15498768.765000001</v>
      </c>
      <c r="F196" s="354">
        <v>20062254.396000002</v>
      </c>
      <c r="G196" s="354">
        <v>22368519.465999998</v>
      </c>
      <c r="H196" s="354">
        <v>49831095.886</v>
      </c>
      <c r="I196" s="354">
        <v>49933316.919</v>
      </c>
      <c r="J196" s="354">
        <v>97430465.579999998</v>
      </c>
      <c r="K196" s="354">
        <v>74819069.532000005</v>
      </c>
      <c r="L196" s="354">
        <v>201119333.60100001</v>
      </c>
      <c r="M196" s="497">
        <f t="shared" si="5"/>
        <v>551053906.50100005</v>
      </c>
    </row>
    <row r="197" spans="1:13" s="415" customFormat="1" ht="17.100000000000001" customHeight="1">
      <c r="A197" s="396" t="s">
        <v>487</v>
      </c>
      <c r="B197" s="354">
        <v>6302319.0405999999</v>
      </c>
      <c r="C197" s="354">
        <v>19789971.821999997</v>
      </c>
      <c r="D197" s="354">
        <v>33296987.399</v>
      </c>
      <c r="E197" s="354">
        <v>45253417.270999998</v>
      </c>
      <c r="F197" s="354">
        <v>51124218.964000002</v>
      </c>
      <c r="G197" s="354">
        <v>62291209.920000002</v>
      </c>
      <c r="H197" s="354">
        <v>126349891.748</v>
      </c>
      <c r="I197" s="354">
        <v>131683526.632</v>
      </c>
      <c r="J197" s="354">
        <v>320993899.08899999</v>
      </c>
      <c r="K197" s="354">
        <v>309482028.81900001</v>
      </c>
      <c r="L197" s="354">
        <v>1224001211.9649999</v>
      </c>
      <c r="M197" s="497">
        <f t="shared" si="5"/>
        <v>2330568682.6695995</v>
      </c>
    </row>
    <row r="198" spans="1:13" s="415" customFormat="1" ht="17.100000000000001" customHeight="1">
      <c r="A198" s="396"/>
      <c r="B198" s="354"/>
      <c r="C198" s="354"/>
      <c r="D198" s="354"/>
      <c r="E198" s="354"/>
      <c r="F198" s="354"/>
      <c r="G198" s="354"/>
      <c r="H198" s="354"/>
      <c r="I198" s="354"/>
      <c r="J198" s="354"/>
      <c r="K198" s="354"/>
      <c r="L198" s="354"/>
      <c r="M198" s="497"/>
    </row>
    <row r="199" spans="1:13" s="415" customFormat="1" ht="17.100000000000001" customHeight="1">
      <c r="A199" s="396" t="s">
        <v>28</v>
      </c>
      <c r="B199" s="354">
        <v>35143635.601999998</v>
      </c>
      <c r="C199" s="354">
        <v>100210142.23800001</v>
      </c>
      <c r="D199" s="354">
        <v>167487225.236</v>
      </c>
      <c r="E199" s="354">
        <v>227269216.92300001</v>
      </c>
      <c r="F199" s="354">
        <v>270935682.39399999</v>
      </c>
      <c r="G199" s="354">
        <v>308816443.33600003</v>
      </c>
      <c r="H199" s="354">
        <v>705453996.19400001</v>
      </c>
      <c r="I199" s="354">
        <v>759895361.83899999</v>
      </c>
      <c r="J199" s="354">
        <v>1689340244.7284999</v>
      </c>
      <c r="K199" s="354">
        <v>1517338846.9590001</v>
      </c>
      <c r="L199" s="354">
        <v>7323013743.967</v>
      </c>
      <c r="M199" s="497">
        <f>SUM(B199:L199)</f>
        <v>13104904539.4165</v>
      </c>
    </row>
    <row r="200" spans="1:13" s="415" customFormat="1" ht="17.100000000000001" customHeight="1">
      <c r="A200" s="396" t="s">
        <v>492</v>
      </c>
      <c r="B200" s="354">
        <v>1580877.2260000003</v>
      </c>
      <c r="C200" s="354">
        <v>5609638.3859999999</v>
      </c>
      <c r="D200" s="354">
        <v>9959769.841</v>
      </c>
      <c r="E200" s="354">
        <v>13507781.691</v>
      </c>
      <c r="F200" s="354">
        <v>18238864.013</v>
      </c>
      <c r="G200" s="354">
        <v>20579496.679000001</v>
      </c>
      <c r="H200" s="354">
        <v>46007946.197999999</v>
      </c>
      <c r="I200" s="354">
        <v>46007913.458000004</v>
      </c>
      <c r="J200" s="354">
        <v>83521707.643999994</v>
      </c>
      <c r="K200" s="354">
        <v>62916097.563000001</v>
      </c>
      <c r="L200" s="354">
        <v>148868207.67899999</v>
      </c>
      <c r="M200" s="497">
        <f t="shared" si="5"/>
        <v>456798300.37800002</v>
      </c>
    </row>
    <row r="201" spans="1:13" s="415" customFormat="1" ht="17.100000000000001" customHeight="1">
      <c r="A201" s="396" t="s">
        <v>495</v>
      </c>
      <c r="B201" s="354">
        <v>2388494.5764000001</v>
      </c>
      <c r="C201" s="354">
        <v>4248021.7299999995</v>
      </c>
      <c r="D201" s="354">
        <v>6352738.0410000002</v>
      </c>
      <c r="E201" s="354">
        <v>7250194.3140000002</v>
      </c>
      <c r="F201" s="354">
        <v>8305744.1880000001</v>
      </c>
      <c r="G201" s="354">
        <v>9029738.7719999999</v>
      </c>
      <c r="H201" s="354">
        <v>18403342.364</v>
      </c>
      <c r="I201" s="354">
        <v>19108189.127999999</v>
      </c>
      <c r="J201" s="354">
        <v>38484413.777999997</v>
      </c>
      <c r="K201" s="354">
        <v>33211377.539000001</v>
      </c>
      <c r="L201" s="354">
        <v>186217543.84799999</v>
      </c>
      <c r="M201" s="497">
        <f t="shared" si="5"/>
        <v>332999798.27839994</v>
      </c>
    </row>
    <row r="202" spans="1:13" s="415" customFormat="1" ht="17.100000000000001" customHeight="1">
      <c r="A202" s="397" t="s">
        <v>498</v>
      </c>
      <c r="B202" s="358">
        <v>2470641.227</v>
      </c>
      <c r="C202" s="358">
        <v>7845472.9229999995</v>
      </c>
      <c r="D202" s="358">
        <v>12992011.754999999</v>
      </c>
      <c r="E202" s="358">
        <v>17732397.215</v>
      </c>
      <c r="F202" s="358">
        <v>22525921.627999999</v>
      </c>
      <c r="G202" s="358">
        <v>24833912.813999999</v>
      </c>
      <c r="H202" s="358">
        <v>53789563.325000003</v>
      </c>
      <c r="I202" s="358">
        <v>51557900.717</v>
      </c>
      <c r="J202" s="358">
        <v>99844116.193000004</v>
      </c>
      <c r="K202" s="358">
        <v>69260129.180000007</v>
      </c>
      <c r="L202" s="358">
        <v>365436809.93099999</v>
      </c>
      <c r="M202" s="497">
        <f t="shared" si="5"/>
        <v>728288876.90799999</v>
      </c>
    </row>
    <row r="203" spans="1:13" ht="17.100000000000001" customHeight="1">
      <c r="A203" s="397"/>
      <c r="B203" s="447"/>
      <c r="C203" s="447"/>
      <c r="D203" s="447"/>
      <c r="E203" s="447"/>
      <c r="F203" s="447"/>
      <c r="G203" s="447"/>
      <c r="H203" s="447"/>
      <c r="I203" s="441"/>
      <c r="J203" s="441"/>
      <c r="K203" s="441"/>
      <c r="L203" s="441"/>
      <c r="M203" s="508"/>
    </row>
    <row r="204" spans="1:13" s="438" customFormat="1" ht="18" customHeight="1">
      <c r="A204" s="436" t="s">
        <v>29</v>
      </c>
      <c r="B204" s="437">
        <f>SUM(B182:B202)+B177</f>
        <v>202875941.28030002</v>
      </c>
      <c r="C204" s="437">
        <f t="shared" ref="C204:K204" si="6">SUM(C182:C202)+C177</f>
        <v>635471770.70850003</v>
      </c>
      <c r="D204" s="437">
        <f t="shared" si="6"/>
        <v>1112071863.6046801</v>
      </c>
      <c r="E204" s="437">
        <f t="shared" si="6"/>
        <v>1467321024.3554001</v>
      </c>
      <c r="F204" s="437">
        <f t="shared" si="6"/>
        <v>1745145557.7319999</v>
      </c>
      <c r="G204" s="437">
        <f t="shared" si="6"/>
        <v>1953648576.2347398</v>
      </c>
      <c r="H204" s="437">
        <f t="shared" si="6"/>
        <v>4138482595.2301998</v>
      </c>
      <c r="I204" s="437">
        <f t="shared" si="6"/>
        <v>4122325278.7309999</v>
      </c>
      <c r="J204" s="437">
        <f t="shared" si="6"/>
        <v>8880471928.5520992</v>
      </c>
      <c r="K204" s="437">
        <f t="shared" si="6"/>
        <v>7355473475.9069996</v>
      </c>
      <c r="L204" s="437">
        <f>SUM(L182:L202)+L177</f>
        <v>34075455179.094994</v>
      </c>
      <c r="M204" s="507">
        <f>SUM(M182:M202)+M177</f>
        <v>65688743191.430908</v>
      </c>
    </row>
    <row r="205" spans="1:13" s="438" customFormat="1" ht="18" customHeight="1">
      <c r="A205" s="436" t="s">
        <v>24</v>
      </c>
      <c r="B205" s="437">
        <f>B144</f>
        <v>437684578.17324001</v>
      </c>
      <c r="C205" s="437">
        <f t="shared" ref="C205:L205" si="7">C144</f>
        <v>1228896612.5803299</v>
      </c>
      <c r="D205" s="437">
        <f t="shared" si="7"/>
        <v>2000013205.4749999</v>
      </c>
      <c r="E205" s="437">
        <f t="shared" si="7"/>
        <v>2684760660.1996002</v>
      </c>
      <c r="F205" s="437">
        <f t="shared" si="7"/>
        <v>3289027209.8365002</v>
      </c>
      <c r="G205" s="437">
        <f t="shared" si="7"/>
        <v>3763655071.9151001</v>
      </c>
      <c r="H205" s="437">
        <f t="shared" si="7"/>
        <v>8417252035.2266998</v>
      </c>
      <c r="I205" s="437">
        <f t="shared" si="7"/>
        <v>8873183897.8213997</v>
      </c>
      <c r="J205" s="437">
        <f t="shared" si="7"/>
        <v>21840070607.7127</v>
      </c>
      <c r="K205" s="437">
        <f t="shared" si="7"/>
        <v>21113179137.843002</v>
      </c>
      <c r="L205" s="437">
        <f t="shared" si="7"/>
        <v>137561055460.72601</v>
      </c>
      <c r="M205" s="507">
        <f>M144</f>
        <v>211208778477.50958</v>
      </c>
    </row>
    <row r="206" spans="1:13" s="415" customFormat="1" ht="18" customHeight="1">
      <c r="A206" s="436" t="s">
        <v>728</v>
      </c>
      <c r="B206" s="448">
        <v>69680083.367499992</v>
      </c>
      <c r="C206" s="448">
        <v>141980023.15760002</v>
      </c>
      <c r="D206" s="448">
        <v>164388808.13582999</v>
      </c>
      <c r="E206" s="448">
        <v>170821657.93920001</v>
      </c>
      <c r="F206" s="448">
        <v>183078485.6645</v>
      </c>
      <c r="G206" s="448">
        <v>189073335.6602</v>
      </c>
      <c r="H206" s="448">
        <v>364218258.80900002</v>
      </c>
      <c r="I206" s="448">
        <v>341392433.24699998</v>
      </c>
      <c r="J206" s="448">
        <v>726148655.91659999</v>
      </c>
      <c r="K206" s="448">
        <v>574909962.61000001</v>
      </c>
      <c r="L206" s="448">
        <v>4780440959.9784899</v>
      </c>
      <c r="M206" s="629">
        <f t="shared" ref="M206" si="8">SUM(B206:L206)</f>
        <v>7706132664.48592</v>
      </c>
    </row>
    <row r="207" spans="1:13" s="438" customFormat="1" ht="17.100000000000001" customHeight="1">
      <c r="A207" s="436"/>
      <c r="B207" s="437"/>
      <c r="C207" s="437"/>
      <c r="D207" s="437"/>
      <c r="E207" s="437"/>
      <c r="F207" s="437"/>
      <c r="G207" s="437"/>
      <c r="H207" s="437"/>
      <c r="I207" s="437"/>
      <c r="J207" s="437"/>
      <c r="K207" s="437"/>
      <c r="L207" s="437"/>
      <c r="M207" s="507"/>
    </row>
    <row r="208" spans="1:13" s="438" customFormat="1" ht="18" customHeight="1">
      <c r="A208" s="436" t="s">
        <v>30</v>
      </c>
      <c r="B208" s="449">
        <f>SUM(B204:B206)</f>
        <v>710240602.82104003</v>
      </c>
      <c r="C208" s="449">
        <f t="shared" ref="C208:K208" si="9">SUM(C204:C206)</f>
        <v>2006348406.4464297</v>
      </c>
      <c r="D208" s="449">
        <f t="shared" si="9"/>
        <v>3276473877.2155099</v>
      </c>
      <c r="E208" s="449">
        <f t="shared" si="9"/>
        <v>4322903342.4942007</v>
      </c>
      <c r="F208" s="449">
        <f t="shared" si="9"/>
        <v>5217251253.2330008</v>
      </c>
      <c r="G208" s="449">
        <f t="shared" si="9"/>
        <v>5906376983.8100395</v>
      </c>
      <c r="H208" s="449">
        <f t="shared" si="9"/>
        <v>12919952889.2659</v>
      </c>
      <c r="I208" s="449">
        <f t="shared" si="9"/>
        <v>13336901609.799398</v>
      </c>
      <c r="J208" s="449">
        <f t="shared" si="9"/>
        <v>31446691192.1814</v>
      </c>
      <c r="K208" s="449">
        <f t="shared" si="9"/>
        <v>29043562576.360001</v>
      </c>
      <c r="L208" s="449">
        <f>SUM(L204:L206)</f>
        <v>176416951599.7995</v>
      </c>
      <c r="M208" s="513">
        <f>SUM(M204:M206)</f>
        <v>284603654333.42639</v>
      </c>
    </row>
    <row r="210" spans="1:13" ht="17.100000000000001" customHeight="1">
      <c r="A210" s="407" t="s">
        <v>19</v>
      </c>
      <c r="M210" s="832"/>
    </row>
    <row r="211" spans="1:13" ht="17.100000000000001" customHeight="1">
      <c r="A211" s="702" t="s">
        <v>995</v>
      </c>
    </row>
    <row r="212" spans="1:13" ht="17.100000000000001" customHeight="1">
      <c r="A212" s="407" t="s">
        <v>729</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2019</dc:title>
  <dc:subject>Department of Taxation's Annual Report for Fiscal Year 2019</dc:subject>
  <dc:creator>Virginia Tax</dc:creator>
  <cp:lastModifiedBy>VITA Program</cp:lastModifiedBy>
  <cp:lastPrinted>2020-04-12T21:00:11Z</cp:lastPrinted>
  <dcterms:created xsi:type="dcterms:W3CDTF">2008-10-20T18:07:18Z</dcterms:created>
  <dcterms:modified xsi:type="dcterms:W3CDTF">2020-04-14T22:03:00Z</dcterms:modified>
</cp:coreProperties>
</file>