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kw63996\Documents\Drupal Docs for Upload\"/>
    </mc:Choice>
  </mc:AlternateContent>
  <bookViews>
    <workbookView xWindow="0" yWindow="0" windowWidth="12285" windowHeight="3690" tabRatio="735"/>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5.1" sheetId="21" r:id="rId20"/>
    <sheet name="Table 5.2" sheetId="22" r:id="rId21"/>
    <sheet name="Tables 5.3-5.4" sheetId="23" r:id="rId22"/>
    <sheet name="Table 5.5" sheetId="24" r:id="rId23"/>
    <sheet name="Table 5.6" sheetId="25" r:id="rId24"/>
    <sheet name="Table 5.7" sheetId="32" r:id="rId25"/>
    <sheet name="Table 6.1" sheetId="26" r:id="rId26"/>
    <sheet name="Table 6.2" sheetId="27" r:id="rId27"/>
    <sheet name="Table 6.3" sheetId="28" r:id="rId28"/>
    <sheet name="Table 6.4" sheetId="29" r:id="rId29"/>
    <sheet name="Table 7.1" sheetId="30" r:id="rId30"/>
    <sheet name="Directory" sheetId="31" r:id="rId31"/>
  </sheets>
  <externalReferences>
    <externalReference r:id="rId32"/>
    <externalReference r:id="rId33"/>
    <externalReference r:id="rId34"/>
    <externalReference r:id="rId35"/>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'[3]Table 3.4'!$B$14:$C$14</definedName>
    <definedName name="_13__123Graph_ACHART_2" localSheetId="16" hidden="1">'[3]Table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[4]Table2.1..2.2!$A$13:$A$17</definedName>
    <definedName name="_17__123Graph_BCHART_2" localSheetId="10" hidden="1">'[3]Table 3.4'!$B$22:$C$22</definedName>
    <definedName name="_18__123Graph_BCHART_2" localSheetId="11" hidden="1">'[3]Table 3.4'!$B$22:$C$22</definedName>
    <definedName name="_19__123Graph_BCHART_2" localSheetId="13" hidden="1">'[3]Table 3.4'!$B$22:$C$22</definedName>
    <definedName name="_2___123Graph_BCHART_2" hidden="1">'[1]Table 3.4'!$B$22:$C$22</definedName>
    <definedName name="_20__123Graph_BCHART_2" localSheetId="16" hidden="1">'[3]Table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[2]Table2.1..2.2!$A$13:$A$17</definedName>
    <definedName name="_27__123Graph_XCHART_1" localSheetId="9" hidden="1">[2]Table2.1..2.2!$A$13:$A$17</definedName>
    <definedName name="_28__123Graph_XCHART_1" hidden="1">[4]Table2.1..2.2!$A$13:$A$17</definedName>
    <definedName name="_3___123Graph_XCHART_1" hidden="1">[4]Table2.1..2.2!$A$13:$A$17</definedName>
    <definedName name="_4__123Graph_ACHART_1" localSheetId="13" hidden="1">[2]Table2.1..2.2!$B$13:$B$17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[2]Table2.1..2.2!$B$13:$B$17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[2]Table2.1..2.2!$A$13:$A$17</definedName>
    <definedName name="chart???" localSheetId="16" hidden="1">[2]Table2.1..2.2!$A$13:$A$17</definedName>
    <definedName name="chart???" localSheetId="9" hidden="1">[2]Table2.1..2.2!$A$13:$A$17</definedName>
    <definedName name="chart???" hidden="1">[4]Table2.1..2.2!$A$13:$A$17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[2]Table2.1..2.2!$A$13:$A$17</definedName>
    <definedName name="collection_chart" localSheetId="16" hidden="1">[2]Table2.1..2.2!$A$13:$A$17</definedName>
    <definedName name="collection_chart" localSheetId="9" hidden="1">[2]Table2.1..2.2!$A$13:$A$17</definedName>
    <definedName name="collection_chart" hidden="1">[4]Table2.1..2.2!$A$13:$A$17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[2]Table2.1..2.2!$A$13:$A$17</definedName>
    <definedName name="collections_chart" localSheetId="16" hidden="1">[2]Table2.1..2.2!$A$13:$A$17</definedName>
    <definedName name="collections_chart" localSheetId="9" hidden="1">[2]Table2.1..2.2!$A$13:$A$17</definedName>
    <definedName name="collections_chart" hidden="1">[4]Table2.1..2.2!$A$13:$A$17</definedName>
    <definedName name="fivesix" localSheetId="23" hidden="1">[2]Table2.1..2.2!$B$13:$B$17</definedName>
    <definedName name="OLE_LINK1" localSheetId="15">'Table 3.1'!$A$5</definedName>
    <definedName name="_xlnm.Print_Area" localSheetId="1">AnnRptCont!$A$1:$E$50</definedName>
    <definedName name="_xlnm.Print_Area" localSheetId="3">'By Account'!$A$1:$J$50</definedName>
    <definedName name="_xlnm.Print_Area" localSheetId="30">Directory!$A$1:$L$18</definedName>
    <definedName name="_xlnm.Print_Area" localSheetId="2">Rev.Exp.!$A$1:$L$50</definedName>
    <definedName name="_xlnm.Print_Area" localSheetId="4">'Table 1.1'!$A$1:$F$46</definedName>
    <definedName name="_xlnm.Print_Area" localSheetId="12">'Table 1.10'!$A$1:$I$43</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1.8-1.9'!$A$1:$M$42</definedName>
    <definedName name="_xlnm.Print_Area" localSheetId="13">'Table 2.1'!$A$1:$F$38</definedName>
    <definedName name="_xlnm.Print_Area" localSheetId="14">'Table 2.2'!$A$1:$L$31</definedName>
    <definedName name="_xlnm.Print_Area" localSheetId="15">'Table 3.1'!$A$1:$F$58</definedName>
    <definedName name="_xlnm.Print_Area" localSheetId="16">'Table 4.1'!$A$1:$L$49</definedName>
    <definedName name="_xlnm.Print_Area" localSheetId="17">'Table 4.2'!$A$1:$F$39</definedName>
    <definedName name="_xlnm.Print_Area" localSheetId="18">'Table 4.3'!$A$1:$J$98</definedName>
    <definedName name="_xlnm.Print_Area" localSheetId="19">'Table 5.1'!$A$1:$I$26</definedName>
    <definedName name="_xlnm.Print_Area" localSheetId="22">'Table 5.5'!$A$1:$F$200</definedName>
    <definedName name="_xlnm.Print_Area" localSheetId="23">'Table 5.6'!$A$1:$L$109</definedName>
    <definedName name="_xlnm.Print_Area" localSheetId="24">'Table 5.7'!$A$1:$M$41</definedName>
    <definedName name="_xlnm.Print_Area" localSheetId="25">'Table 6.1'!$A$1:$H$30</definedName>
    <definedName name="_xlnm.Print_Area" localSheetId="26">'Table 6.2'!$A$1:$H$206</definedName>
    <definedName name="_xlnm.Print_Area" localSheetId="27">'Table 6.3'!$A$1:$H$209</definedName>
    <definedName name="_xlnm.Print_Area" localSheetId="28">'Table 6.4'!$A$1:$P$214</definedName>
    <definedName name="_xlnm.Print_Area" localSheetId="29">'Table 7.1'!$A$1:$D$30</definedName>
    <definedName name="_xlnm.Print_Area" localSheetId="9">Table1.6!$A$1:$L$211</definedName>
    <definedName name="_xlnm.Print_Area" localSheetId="21">'Tables 5.3-5.4'!$A$1:$F$45</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AnnRptCont!$A$1:$E$50</definedName>
    <definedName name="Z_E6BBE5A7_0B25_4EE8_BA45_5EA5DBAF3AD4_.wvu.PrintArea" localSheetId="3" hidden="1">'By Account'!$A$1:$J$49</definedName>
    <definedName name="Z_E6BBE5A7_0B25_4EE8_BA45_5EA5DBAF3AD4_.wvu.PrintArea" localSheetId="30" hidden="1">Directory!$A$1:$J$18</definedName>
    <definedName name="Z_E6BBE5A7_0B25_4EE8_BA45_5EA5DBAF3AD4_.wvu.PrintArea" localSheetId="2" hidden="1">Rev.Exp.!$A$1:$L$50</definedName>
    <definedName name="Z_E6BBE5A7_0B25_4EE8_BA45_5EA5DBAF3AD4_.wvu.PrintArea" localSheetId="4" hidden="1">'Table 1.1'!$A$1:$F$46</definedName>
    <definedName name="Z_E6BBE5A7_0B25_4EE8_BA45_5EA5DBAF3AD4_.wvu.PrintArea" localSheetId="12" hidden="1">'Table 1.10'!$A$1:$I$43</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1.5'!$A$1:$M$211</definedName>
    <definedName name="Z_E6BBE5A7_0B25_4EE8_BA45_5EA5DBAF3AD4_.wvu.PrintArea" localSheetId="10" hidden="1">'Table 1.7'!$A$1:$G$207</definedName>
    <definedName name="Z_E6BBE5A7_0B25_4EE8_BA45_5EA5DBAF3AD4_.wvu.PrintArea" localSheetId="11" hidden="1">'Table 1.8-1.9'!$A$1:$M$42</definedName>
    <definedName name="Z_E6BBE5A7_0B25_4EE8_BA45_5EA5DBAF3AD4_.wvu.PrintArea" localSheetId="13" hidden="1">'Table 2.1'!$A$1:$D$36</definedName>
    <definedName name="Z_E6BBE5A7_0B25_4EE8_BA45_5EA5DBAF3AD4_.wvu.PrintArea" localSheetId="14" hidden="1">'Table 2.2'!$A$1:$L$31</definedName>
    <definedName name="Z_E6BBE5A7_0B25_4EE8_BA45_5EA5DBAF3AD4_.wvu.PrintArea" localSheetId="15" hidden="1">'Table 3.1'!$A$1:$F$58</definedName>
    <definedName name="Z_E6BBE5A7_0B25_4EE8_BA45_5EA5DBAF3AD4_.wvu.PrintArea" localSheetId="16" hidden="1">'Table 4.1'!$A$1:$L$49</definedName>
    <definedName name="Z_E6BBE5A7_0B25_4EE8_BA45_5EA5DBAF3AD4_.wvu.PrintArea" localSheetId="17" hidden="1">'Table 4.2'!$A$1:$F$39</definedName>
    <definedName name="Z_E6BBE5A7_0B25_4EE8_BA45_5EA5DBAF3AD4_.wvu.PrintArea" localSheetId="18" hidden="1">'Table 4.3'!$A$1:$J$98</definedName>
    <definedName name="Z_E6BBE5A7_0B25_4EE8_BA45_5EA5DBAF3AD4_.wvu.PrintArea" localSheetId="22" hidden="1">'Table 5.5'!$A$1:$F$197</definedName>
    <definedName name="Z_E6BBE5A7_0B25_4EE8_BA45_5EA5DBAF3AD4_.wvu.PrintArea" localSheetId="23" hidden="1">'Table 5.6'!$A$1:$L$109</definedName>
    <definedName name="Z_E6BBE5A7_0B25_4EE8_BA45_5EA5DBAF3AD4_.wvu.PrintArea" localSheetId="25" hidden="1">'Table 6.1'!$A$1:$H$30</definedName>
    <definedName name="Z_E6BBE5A7_0B25_4EE8_BA45_5EA5DBAF3AD4_.wvu.PrintArea" localSheetId="26" hidden="1">'Table 6.2'!$A$1:$H$203</definedName>
    <definedName name="Z_E6BBE5A7_0B25_4EE8_BA45_5EA5DBAF3AD4_.wvu.PrintArea" localSheetId="27" hidden="1">'Table 6.3'!$A$1:$H$207</definedName>
    <definedName name="Z_E6BBE5A7_0B25_4EE8_BA45_5EA5DBAF3AD4_.wvu.PrintArea" localSheetId="28" hidden="1">'Table 6.4'!$A$1:$P$214</definedName>
    <definedName name="Z_E6BBE5A7_0B25_4EE8_BA45_5EA5DBAF3AD4_.wvu.PrintArea" localSheetId="29" hidden="1">'Table 7.1'!$A$1:$D$27</definedName>
    <definedName name="Z_E6BBE5A7_0B25_4EE8_BA45_5EA5DBAF3AD4_.wvu.PrintArea" localSheetId="9" hidden="1">Table1.6!$A$1:$L$210</definedName>
    <definedName name="Z_E6BBE5A7_0B25_4EE8_BA45_5EA5DBAF3AD4_.wvu.PrintArea" localSheetId="21" hidden="1">'Tables 5.3-5.4'!$A$1:$F$45</definedName>
    <definedName name="Z_E6BBE5A7_0B25_4EE8_BA45_5EA5DBAF3AD4_.wvu.PrintArea" localSheetId="0" hidden="1">'Title Page'!$A$1:$H$20</definedName>
    <definedName name="Z_E6BBE5A7_0B25_4EE8_BA45_5EA5DBAF3AD4_.wvu.PrintTitles" localSheetId="15" hidden="1">'Table 3.1'!$5:$5</definedName>
  </definedNames>
  <calcPr calcId="162913"/>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I34" i="13" l="1"/>
  <c r="H34" i="13"/>
  <c r="A43" i="24" l="1"/>
  <c r="A84" i="24" s="1"/>
  <c r="A125" i="24" s="1"/>
  <c r="A165" i="24" s="1"/>
  <c r="A45" i="10" l="1"/>
  <c r="A88" i="10" s="1"/>
  <c r="A131" i="10" s="1"/>
  <c r="A174" i="10" s="1"/>
  <c r="B18" i="15" l="1"/>
  <c r="F19" i="23" l="1"/>
  <c r="C8" i="3" l="1"/>
  <c r="C6" i="3"/>
  <c r="I39" i="3" s="1"/>
  <c r="C7" i="3" l="1"/>
  <c r="J39" i="3" s="1"/>
  <c r="P198" i="29" l="1"/>
  <c r="E13" i="14" l="1"/>
  <c r="E14" i="14"/>
  <c r="E20" i="5" l="1"/>
  <c r="C9" i="4" l="1"/>
  <c r="I19" i="12" l="1"/>
  <c r="L19" i="12"/>
  <c r="J19" i="12"/>
  <c r="B16" i="3" l="1"/>
  <c r="K19" i="17" l="1"/>
  <c r="J19" i="17" l="1"/>
  <c r="J20" i="17" s="1"/>
  <c r="H19" i="17"/>
  <c r="G19" i="17"/>
  <c r="G20" i="17" s="1"/>
  <c r="F19" i="17"/>
  <c r="E19" i="17"/>
  <c r="E20" i="17" s="1"/>
  <c r="F20" i="17"/>
  <c r="H20" i="17"/>
  <c r="K20" i="17"/>
  <c r="D19" i="17"/>
  <c r="D20" i="17" s="1"/>
  <c r="C19" i="17"/>
  <c r="C20" i="17" s="1"/>
  <c r="C28" i="4"/>
  <c r="B19" i="17" l="1"/>
  <c r="B20" i="17" s="1"/>
  <c r="C13" i="4"/>
  <c r="I41" i="22" l="1"/>
  <c r="C36" i="4"/>
  <c r="H41" i="22"/>
  <c r="C32" i="4"/>
  <c r="G41" i="22"/>
  <c r="C33" i="4"/>
  <c r="F41" i="22"/>
  <c r="C34" i="4"/>
  <c r="E41" i="22"/>
  <c r="C25" i="4"/>
  <c r="D41" i="22"/>
  <c r="C31" i="4"/>
  <c r="C41" i="22"/>
  <c r="C35" i="4"/>
  <c r="B41" i="22"/>
  <c r="C30" i="4"/>
  <c r="H16" i="22"/>
  <c r="C21" i="4"/>
  <c r="G16" i="22"/>
  <c r="C23" i="4"/>
  <c r="F16" i="22"/>
  <c r="C22" i="4"/>
  <c r="E16" i="22"/>
  <c r="C27" i="4"/>
  <c r="D16" i="22"/>
  <c r="C26" i="4"/>
  <c r="C16" i="22"/>
  <c r="C24" i="4"/>
  <c r="B16" i="22"/>
  <c r="C29" i="4"/>
  <c r="G17" i="21"/>
  <c r="C16" i="4"/>
  <c r="F17" i="21"/>
  <c r="C15" i="4"/>
  <c r="E17" i="21"/>
  <c r="C14" i="4"/>
  <c r="D17" i="21"/>
  <c r="D18" i="21" s="1"/>
  <c r="C10" i="4"/>
  <c r="C17" i="21"/>
  <c r="C12" i="4"/>
  <c r="B17" i="21"/>
  <c r="C11" i="4"/>
  <c r="N35" i="4"/>
  <c r="N33" i="4"/>
  <c r="N34" i="4"/>
  <c r="B8" i="3" l="1"/>
  <c r="C37" i="3" l="1"/>
  <c r="C36" i="3"/>
  <c r="C34" i="3"/>
  <c r="C35" i="3"/>
  <c r="G93" i="19" l="1"/>
  <c r="B82" i="19"/>
  <c r="C7" i="4" l="1"/>
  <c r="B42" i="23"/>
  <c r="F22" i="23"/>
  <c r="F11" i="23"/>
  <c r="D18" i="15" l="1"/>
  <c r="F18" i="15"/>
  <c r="D15" i="14" l="1"/>
  <c r="E15" i="14" s="1"/>
  <c r="C8" i="4"/>
  <c r="M9" i="9" l="1"/>
  <c r="D34" i="6" l="1"/>
  <c r="K8" i="6"/>
  <c r="K28" i="25" l="1"/>
  <c r="C22" i="26" l="1"/>
  <c r="B18" i="26"/>
  <c r="B25" i="26" s="1"/>
  <c r="B12" i="26"/>
  <c r="B19" i="26" s="1"/>
  <c r="B26" i="26" s="1"/>
  <c r="F34" i="13"/>
  <c r="E34" i="13"/>
  <c r="A3" i="7"/>
  <c r="AB23" i="5"/>
  <c r="AA12" i="5"/>
  <c r="AA13" i="5"/>
  <c r="AA14" i="5"/>
  <c r="AA15" i="5"/>
  <c r="AA16" i="5"/>
  <c r="AA17" i="5"/>
  <c r="AA18" i="5"/>
  <c r="AA19" i="5"/>
  <c r="AA20" i="5"/>
  <c r="AA21" i="5"/>
  <c r="AA22" i="5"/>
  <c r="AA23" i="5"/>
  <c r="AA11" i="5"/>
  <c r="F6" i="23" l="1"/>
  <c r="E29" i="23" l="1"/>
  <c r="K32" i="6" l="1"/>
  <c r="F25" i="23" l="1"/>
  <c r="H42" i="22" l="1"/>
  <c r="G42" i="22"/>
  <c r="F42" i="22"/>
  <c r="E42" i="22"/>
  <c r="I42" i="22"/>
  <c r="C42" i="22"/>
  <c r="H17" i="22"/>
  <c r="G17" i="22"/>
  <c r="F17" i="22"/>
  <c r="E17" i="22"/>
  <c r="D17" i="22"/>
  <c r="C17" i="22"/>
  <c r="D42" i="22"/>
  <c r="B42" i="22"/>
  <c r="B17" i="22"/>
  <c r="G18" i="21"/>
  <c r="F18" i="21"/>
  <c r="E18" i="21"/>
  <c r="C18" i="21"/>
  <c r="B18" i="21"/>
  <c r="M19" i="12" l="1"/>
  <c r="H93" i="19" l="1"/>
  <c r="I90" i="19"/>
  <c r="I89" i="19"/>
  <c r="I88" i="19"/>
  <c r="I87" i="19"/>
  <c r="D6" i="19"/>
  <c r="G94" i="19"/>
  <c r="G96" i="19" l="1"/>
  <c r="D35" i="7" l="1"/>
  <c r="AC19" i="7" s="1"/>
  <c r="K23" i="6" l="1"/>
  <c r="D40" i="12" l="1"/>
  <c r="B198" i="11" l="1"/>
  <c r="M173" i="9" l="1"/>
  <c r="B38" i="4" l="1"/>
  <c r="C38" i="4"/>
  <c r="C12" i="3" s="1"/>
  <c r="C17" i="3" s="1"/>
  <c r="E37" i="3" l="1"/>
  <c r="E36" i="3"/>
  <c r="E34" i="3"/>
  <c r="E35" i="3"/>
  <c r="B13" i="3"/>
  <c r="B17" i="3" l="1"/>
  <c r="F193" i="24" l="1"/>
  <c r="N31" i="4" l="1"/>
  <c r="L18" i="15"/>
  <c r="J18" i="15"/>
  <c r="J22" i="15" s="1"/>
  <c r="H18" i="15"/>
  <c r="F28" i="23" l="1"/>
  <c r="F27" i="23"/>
  <c r="F26" i="23"/>
  <c r="F24" i="23"/>
  <c r="F23" i="23"/>
  <c r="F20" i="23"/>
  <c r="F15" i="23"/>
  <c r="F7" i="23"/>
  <c r="F8" i="23"/>
  <c r="F9" i="23"/>
  <c r="F10" i="23"/>
  <c r="F12" i="23"/>
  <c r="F13" i="23"/>
  <c r="F14" i="23"/>
  <c r="F5" i="23"/>
  <c r="B16" i="26"/>
  <c r="B23" i="26" s="1"/>
  <c r="B17" i="26"/>
  <c r="B24" i="26" s="1"/>
  <c r="B15" i="26"/>
  <c r="B22" i="26" s="1"/>
  <c r="N29" i="4" l="1"/>
  <c r="B31" i="3"/>
  <c r="E9" i="4" l="1"/>
  <c r="M206" i="9" l="1"/>
  <c r="D29" i="23" l="1"/>
  <c r="F29" i="23" s="1"/>
  <c r="B176" i="10" l="1"/>
  <c r="B203" i="10" s="1"/>
  <c r="L176" i="10"/>
  <c r="L203" i="10" s="1"/>
  <c r="K176" i="10"/>
  <c r="K203" i="10" s="1"/>
  <c r="J176" i="10"/>
  <c r="J203" i="10" s="1"/>
  <c r="H176" i="10"/>
  <c r="H203" i="10" s="1"/>
  <c r="G176" i="10"/>
  <c r="G203" i="10" s="1"/>
  <c r="F176" i="10"/>
  <c r="F203" i="10" s="1"/>
  <c r="E176" i="10"/>
  <c r="E203" i="10" s="1"/>
  <c r="C176" i="10"/>
  <c r="C203" i="10" s="1"/>
  <c r="C177" i="9" l="1"/>
  <c r="D177" i="9"/>
  <c r="E177" i="9"/>
  <c r="F177" i="9"/>
  <c r="G177" i="9"/>
  <c r="H177" i="9"/>
  <c r="I177" i="9"/>
  <c r="J177" i="9"/>
  <c r="K177" i="9"/>
  <c r="L177" i="9"/>
  <c r="B177" i="9"/>
  <c r="B204" i="9" s="1"/>
  <c r="F21" i="32" l="1"/>
  <c r="B21" i="32"/>
  <c r="B25" i="32" s="1"/>
  <c r="E7" i="4" l="1"/>
  <c r="E16" i="4"/>
  <c r="A45" i="29"/>
  <c r="A87" i="29" s="1"/>
  <c r="A129" i="29" s="1"/>
  <c r="A171" i="29" s="1"/>
  <c r="A44" i="28"/>
  <c r="A86" i="28" s="1"/>
  <c r="A128" i="28" s="1"/>
  <c r="A171" i="28" s="1"/>
  <c r="A43" i="27"/>
  <c r="A84" i="27" s="1"/>
  <c r="A125" i="27" s="1"/>
  <c r="A166" i="27" s="1"/>
  <c r="A54" i="25"/>
  <c r="B193" i="24"/>
  <c r="A48" i="19"/>
  <c r="N10" i="17"/>
  <c r="S4" i="4"/>
  <c r="S3" i="4"/>
  <c r="L21" i="32" l="1"/>
  <c r="L25" i="32" s="1"/>
  <c r="J21" i="32"/>
  <c r="J25" i="32" s="1"/>
  <c r="I21" i="32"/>
  <c r="I25" i="32" s="1"/>
  <c r="H21" i="32"/>
  <c r="H25" i="32" s="1"/>
  <c r="F25" i="32"/>
  <c r="D21" i="32"/>
  <c r="D25" i="32" s="1"/>
  <c r="C21" i="32"/>
  <c r="C25" i="32" s="1"/>
  <c r="B18" i="4" l="1"/>
  <c r="B40" i="4" l="1"/>
  <c r="B193" i="27"/>
  <c r="C25" i="26"/>
  <c r="I19" i="17" l="1"/>
  <c r="L19" i="17" l="1"/>
  <c r="I20" i="17"/>
  <c r="K15" i="6"/>
  <c r="L20" i="17" l="1"/>
  <c r="N19" i="17"/>
  <c r="E6" i="3"/>
  <c r="D25" i="26" l="1"/>
  <c r="E25" i="26"/>
  <c r="F25" i="26"/>
  <c r="G25" i="26"/>
  <c r="H25" i="26"/>
  <c r="H24" i="26"/>
  <c r="G24" i="26"/>
  <c r="F24" i="26"/>
  <c r="E24" i="26"/>
  <c r="D24" i="26"/>
  <c r="C24" i="26"/>
  <c r="H23" i="26"/>
  <c r="G23" i="26"/>
  <c r="F23" i="26"/>
  <c r="E23" i="26"/>
  <c r="D23" i="26"/>
  <c r="C23" i="26"/>
  <c r="H22" i="26"/>
  <c r="G22" i="26"/>
  <c r="F22" i="26"/>
  <c r="E22" i="26"/>
  <c r="D22" i="26"/>
  <c r="I85" i="19" l="1"/>
  <c r="I54" i="19"/>
  <c r="I55" i="19"/>
  <c r="I56" i="19"/>
  <c r="I53" i="19"/>
  <c r="I45" i="19"/>
  <c r="I52" i="19"/>
  <c r="I84" i="19"/>
  <c r="I83" i="19"/>
  <c r="I82" i="19"/>
  <c r="I80" i="19"/>
  <c r="I79" i="19"/>
  <c r="I78" i="19"/>
  <c r="I77" i="19"/>
  <c r="I76" i="19"/>
  <c r="I74" i="19"/>
  <c r="I73" i="19"/>
  <c r="I72" i="19"/>
  <c r="I71" i="19"/>
  <c r="I70" i="19"/>
  <c r="I68" i="19"/>
  <c r="I67" i="19"/>
  <c r="I66" i="19"/>
  <c r="I65" i="19"/>
  <c r="I64" i="19"/>
  <c r="I62" i="19"/>
  <c r="I61" i="19"/>
  <c r="I60" i="19"/>
  <c r="I59" i="19"/>
  <c r="I58" i="19"/>
  <c r="I46" i="19"/>
  <c r="I44" i="19"/>
  <c r="I43" i="19"/>
  <c r="I42" i="19"/>
  <c r="I40" i="19"/>
  <c r="I39" i="19"/>
  <c r="I38" i="19"/>
  <c r="I37" i="19"/>
  <c r="I36" i="19"/>
  <c r="I34" i="19"/>
  <c r="I33" i="19"/>
  <c r="I32" i="19"/>
  <c r="I31" i="19"/>
  <c r="I30" i="19"/>
  <c r="I28" i="19"/>
  <c r="I27" i="19"/>
  <c r="I26" i="19"/>
  <c r="I25" i="19"/>
  <c r="I24" i="19"/>
  <c r="I22" i="19"/>
  <c r="I21" i="19"/>
  <c r="I20" i="19"/>
  <c r="I19" i="19"/>
  <c r="I18" i="19"/>
  <c r="I13" i="19"/>
  <c r="I14" i="19"/>
  <c r="I15" i="19"/>
  <c r="I16" i="19"/>
  <c r="I12" i="19"/>
  <c r="I8" i="19"/>
  <c r="I9" i="19"/>
  <c r="I10" i="19"/>
  <c r="I7" i="19"/>
  <c r="I6" i="19"/>
  <c r="D92" i="19"/>
  <c r="D90" i="19"/>
  <c r="D91" i="19"/>
  <c r="D89" i="19"/>
  <c r="D88" i="19"/>
  <c r="D54" i="19"/>
  <c r="D55" i="19"/>
  <c r="D56" i="19"/>
  <c r="D53" i="19"/>
  <c r="D52" i="19"/>
  <c r="D80" i="19"/>
  <c r="D79" i="19"/>
  <c r="D78" i="19"/>
  <c r="D77" i="19"/>
  <c r="D76" i="19"/>
  <c r="D74" i="19"/>
  <c r="D73" i="19"/>
  <c r="D72" i="19"/>
  <c r="D71" i="19"/>
  <c r="D70" i="19"/>
  <c r="D68" i="19"/>
  <c r="D67" i="19"/>
  <c r="D66" i="19"/>
  <c r="D65" i="19"/>
  <c r="D64" i="19"/>
  <c r="D62" i="19"/>
  <c r="D61" i="19"/>
  <c r="D60" i="19"/>
  <c r="D59" i="19"/>
  <c r="D58" i="19"/>
  <c r="D46" i="19"/>
  <c r="D45" i="19"/>
  <c r="D44" i="19"/>
  <c r="D43" i="19"/>
  <c r="D42" i="19"/>
  <c r="D40" i="19"/>
  <c r="D39" i="19"/>
  <c r="D38" i="19"/>
  <c r="D37" i="19"/>
  <c r="D36" i="19"/>
  <c r="D34" i="19"/>
  <c r="D33" i="19"/>
  <c r="D32" i="19"/>
  <c r="D31" i="19"/>
  <c r="D30" i="19"/>
  <c r="D28" i="19"/>
  <c r="D27" i="19"/>
  <c r="D26" i="19"/>
  <c r="D25" i="19"/>
  <c r="D24" i="19"/>
  <c r="D22" i="19"/>
  <c r="D21" i="19"/>
  <c r="D20" i="19"/>
  <c r="D19" i="19"/>
  <c r="D18" i="19"/>
  <c r="D13" i="19"/>
  <c r="D14" i="19"/>
  <c r="D15" i="19"/>
  <c r="D16" i="19"/>
  <c r="D12" i="19"/>
  <c r="D7" i="19"/>
  <c r="I93" i="19" l="1"/>
  <c r="D33" i="18"/>
  <c r="E33" i="18"/>
  <c r="F33" i="18"/>
  <c r="H22" i="15" l="1"/>
  <c r="S39" i="12"/>
  <c r="S38" i="12"/>
  <c r="L47" i="9"/>
  <c r="G35" i="7" l="1"/>
  <c r="P33" i="3" l="1"/>
  <c r="C39" i="3"/>
  <c r="L90" i="10" l="1"/>
  <c r="K90" i="10"/>
  <c r="J90" i="10"/>
  <c r="N18" i="17" l="1"/>
  <c r="K101" i="25" l="1"/>
  <c r="H23" i="25"/>
  <c r="F12" i="3" l="1"/>
  <c r="E15" i="4"/>
  <c r="H94" i="19"/>
  <c r="H96" i="19" l="1"/>
  <c r="D82" i="19"/>
  <c r="C18" i="4"/>
  <c r="C40" i="4" s="1"/>
  <c r="F17" i="3" l="1"/>
  <c r="E17" i="3"/>
  <c r="E18" i="4"/>
  <c r="C11" i="3"/>
  <c r="C16" i="3" s="1"/>
  <c r="B33" i="18"/>
  <c r="F16" i="3" l="1"/>
  <c r="F11" i="3"/>
  <c r="L22" i="15"/>
  <c r="M43" i="9" l="1"/>
  <c r="D34" i="8" l="1"/>
  <c r="E34" i="6" l="1"/>
  <c r="D16" i="23" l="1"/>
  <c r="E21" i="4"/>
  <c r="C34" i="13" l="1"/>
  <c r="B34" i="13"/>
  <c r="S30" i="12"/>
  <c r="G19" i="12"/>
  <c r="F19" i="12"/>
  <c r="D19" i="12"/>
  <c r="C19" i="12"/>
  <c r="P30" i="3" l="1"/>
  <c r="Q30" i="3" s="1"/>
  <c r="P32" i="3" l="1"/>
  <c r="Q32" i="3" s="1"/>
  <c r="C31" i="3"/>
  <c r="N17" i="17" l="1"/>
  <c r="K9" i="6" l="1"/>
  <c r="K10" i="6"/>
  <c r="K11" i="6"/>
  <c r="K12" i="6"/>
  <c r="K13" i="6"/>
  <c r="K14" i="6"/>
  <c r="K16" i="6"/>
  <c r="K17" i="6"/>
  <c r="K18" i="6"/>
  <c r="K19" i="6"/>
  <c r="K20" i="6"/>
  <c r="K21" i="6"/>
  <c r="K22" i="6"/>
  <c r="K24" i="6"/>
  <c r="K25" i="6"/>
  <c r="K26" i="6"/>
  <c r="K27" i="6"/>
  <c r="K28" i="6"/>
  <c r="K29" i="6"/>
  <c r="K30" i="6"/>
  <c r="K31" i="6"/>
  <c r="J34" i="6" l="1"/>
  <c r="P29" i="3" l="1"/>
  <c r="Q29" i="3" s="1"/>
  <c r="C13" i="3"/>
  <c r="C41" i="3" s="1"/>
  <c r="P31" i="3" l="1"/>
  <c r="Q31" i="3" s="1"/>
  <c r="Q33" i="3" s="1"/>
  <c r="E7" i="3"/>
  <c r="B136" i="27" l="1"/>
  <c r="B194" i="27" s="1"/>
  <c r="M10" i="9" l="1"/>
  <c r="M11" i="9"/>
  <c r="M12" i="9"/>
  <c r="M13" i="9"/>
  <c r="M15" i="9"/>
  <c r="M16" i="9"/>
  <c r="M17" i="9"/>
  <c r="M18" i="9"/>
  <c r="M19" i="9"/>
  <c r="M21" i="9"/>
  <c r="M22" i="9"/>
  <c r="M23" i="9"/>
  <c r="M24" i="9"/>
  <c r="M25" i="9"/>
  <c r="M27" i="9"/>
  <c r="M28" i="9"/>
  <c r="M29" i="9"/>
  <c r="M30" i="9"/>
  <c r="M31" i="9"/>
  <c r="M33" i="9"/>
  <c r="M34" i="9"/>
  <c r="M35" i="9"/>
  <c r="M36" i="9"/>
  <c r="M37" i="9"/>
  <c r="M39" i="9"/>
  <c r="M40" i="9"/>
  <c r="M41" i="9"/>
  <c r="M42" i="9"/>
  <c r="M52" i="9"/>
  <c r="M47" i="9" l="1"/>
  <c r="E35" i="7"/>
  <c r="AC21" i="7" s="1"/>
  <c r="F35" i="7"/>
  <c r="AC20" i="7" s="1"/>
  <c r="E193" i="24" l="1"/>
  <c r="F194" i="24" l="1"/>
  <c r="F196" i="24" l="1"/>
  <c r="F136" i="24"/>
  <c r="E194" i="24" l="1"/>
  <c r="E196" i="24" s="1"/>
  <c r="E136" i="24"/>
  <c r="S37" i="12" l="1"/>
  <c r="R31" i="12"/>
  <c r="R32" i="12"/>
  <c r="R33" i="12"/>
  <c r="R34" i="12"/>
  <c r="R35" i="12"/>
  <c r="R36" i="12"/>
  <c r="R37" i="12"/>
  <c r="R38" i="12"/>
  <c r="R39" i="12"/>
  <c r="R30" i="12"/>
  <c r="N30" i="4" l="1"/>
  <c r="N32" i="4" s="1"/>
  <c r="O29" i="4" l="1"/>
  <c r="D194" i="24"/>
  <c r="C194" i="24"/>
  <c r="B194" i="24"/>
  <c r="B196" i="24" s="1"/>
  <c r="D193" i="24"/>
  <c r="C193" i="24"/>
  <c r="D136" i="24"/>
  <c r="C136" i="24"/>
  <c r="B136" i="24"/>
  <c r="C33" i="18"/>
  <c r="C196" i="24" l="1"/>
  <c r="D196" i="24"/>
  <c r="A3" i="10"/>
  <c r="A3" i="9"/>
  <c r="M96" i="9" l="1"/>
  <c r="M97" i="9"/>
  <c r="B198" i="29" l="1"/>
  <c r="I176" i="10" l="1"/>
  <c r="D176" i="10"/>
  <c r="L133" i="10"/>
  <c r="K133" i="10"/>
  <c r="J133" i="10"/>
  <c r="I133" i="10"/>
  <c r="H133" i="10"/>
  <c r="G133" i="10"/>
  <c r="F133" i="10"/>
  <c r="E133" i="10"/>
  <c r="D133" i="10"/>
  <c r="C133" i="10"/>
  <c r="B133" i="10"/>
  <c r="I90" i="10"/>
  <c r="H90" i="10"/>
  <c r="G90" i="10"/>
  <c r="F90" i="10"/>
  <c r="E90" i="10"/>
  <c r="D90" i="10"/>
  <c r="C90" i="10"/>
  <c r="B90" i="10"/>
  <c r="L47" i="10"/>
  <c r="K47" i="10"/>
  <c r="J47" i="10"/>
  <c r="I47" i="10"/>
  <c r="H47" i="10"/>
  <c r="G47" i="10"/>
  <c r="F47" i="10"/>
  <c r="E47" i="10"/>
  <c r="D47" i="10"/>
  <c r="C47" i="10"/>
  <c r="B47" i="10"/>
  <c r="A46" i="10"/>
  <c r="A89" i="10" s="1"/>
  <c r="A132" i="10" s="1"/>
  <c r="A175" i="10" s="1"/>
  <c r="M202" i="9"/>
  <c r="M201" i="9"/>
  <c r="M200" i="9"/>
  <c r="M199" i="9"/>
  <c r="M197" i="9"/>
  <c r="M196" i="9"/>
  <c r="M195" i="9"/>
  <c r="M194" i="9"/>
  <c r="M192" i="9"/>
  <c r="M191" i="9"/>
  <c r="M190" i="9"/>
  <c r="M189" i="9"/>
  <c r="M188" i="9"/>
  <c r="M186" i="9"/>
  <c r="M185" i="9"/>
  <c r="M184" i="9"/>
  <c r="M183" i="9"/>
  <c r="M182" i="9"/>
  <c r="L204" i="9"/>
  <c r="K204" i="9"/>
  <c r="J204" i="9"/>
  <c r="I204" i="9"/>
  <c r="H204" i="9"/>
  <c r="G204" i="9"/>
  <c r="F204" i="9"/>
  <c r="E204" i="9"/>
  <c r="D204" i="9"/>
  <c r="C204" i="9"/>
  <c r="M172" i="9"/>
  <c r="M171" i="9"/>
  <c r="M170" i="9"/>
  <c r="M169" i="9"/>
  <c r="M167" i="9"/>
  <c r="M166" i="9"/>
  <c r="M165" i="9"/>
  <c r="M164" i="9"/>
  <c r="M163" i="9"/>
  <c r="M161" i="9"/>
  <c r="M160" i="9"/>
  <c r="M159" i="9"/>
  <c r="M158" i="9"/>
  <c r="M157" i="9"/>
  <c r="M155" i="9"/>
  <c r="M154" i="9"/>
  <c r="M153" i="9"/>
  <c r="M152" i="9"/>
  <c r="M151" i="9"/>
  <c r="M142" i="9"/>
  <c r="M141" i="9"/>
  <c r="M140" i="9"/>
  <c r="M139" i="9"/>
  <c r="M138" i="9"/>
  <c r="L133" i="9"/>
  <c r="K133" i="9"/>
  <c r="J133" i="9"/>
  <c r="I133" i="9"/>
  <c r="H133" i="9"/>
  <c r="G133" i="9"/>
  <c r="F133" i="9"/>
  <c r="E133" i="9"/>
  <c r="D133" i="9"/>
  <c r="C133" i="9"/>
  <c r="B133" i="9"/>
  <c r="M129" i="9"/>
  <c r="M128" i="9"/>
  <c r="M127" i="9"/>
  <c r="M126" i="9"/>
  <c r="M125" i="9"/>
  <c r="M123" i="9"/>
  <c r="M122" i="9"/>
  <c r="M121" i="9"/>
  <c r="M120" i="9"/>
  <c r="M119" i="9"/>
  <c r="M117" i="9"/>
  <c r="M116" i="9"/>
  <c r="M115" i="9"/>
  <c r="M114" i="9"/>
  <c r="M113" i="9"/>
  <c r="M111" i="9"/>
  <c r="M110" i="9"/>
  <c r="M109" i="9"/>
  <c r="M108" i="9"/>
  <c r="M107" i="9"/>
  <c r="M105" i="9"/>
  <c r="M104" i="9"/>
  <c r="M103" i="9"/>
  <c r="M102" i="9"/>
  <c r="M101" i="9"/>
  <c r="M99" i="9"/>
  <c r="M98" i="9"/>
  <c r="M95" i="9"/>
  <c r="L90" i="9"/>
  <c r="K90" i="9"/>
  <c r="J90" i="9"/>
  <c r="I90" i="9"/>
  <c r="H90" i="9"/>
  <c r="G90" i="9"/>
  <c r="F90" i="9"/>
  <c r="E90" i="9"/>
  <c r="D90" i="9"/>
  <c r="C90" i="9"/>
  <c r="B90" i="9"/>
  <c r="M86" i="9"/>
  <c r="M85" i="9"/>
  <c r="M84" i="9"/>
  <c r="M83" i="9"/>
  <c r="M82" i="9"/>
  <c r="M80" i="9"/>
  <c r="M79" i="9"/>
  <c r="M78" i="9"/>
  <c r="M77" i="9"/>
  <c r="M76" i="9"/>
  <c r="M74" i="9"/>
  <c r="M73" i="9"/>
  <c r="M72" i="9"/>
  <c r="M71" i="9"/>
  <c r="M70" i="9"/>
  <c r="M68" i="9"/>
  <c r="M67" i="9"/>
  <c r="M66" i="9"/>
  <c r="M65" i="9"/>
  <c r="M64" i="9"/>
  <c r="M62" i="9"/>
  <c r="M61" i="9"/>
  <c r="M60" i="9"/>
  <c r="M59" i="9"/>
  <c r="M58" i="9"/>
  <c r="M56" i="9"/>
  <c r="M55" i="9"/>
  <c r="M54" i="9"/>
  <c r="M53" i="9"/>
  <c r="K47" i="9"/>
  <c r="J47" i="9"/>
  <c r="I47" i="9"/>
  <c r="H47" i="9"/>
  <c r="G47" i="9"/>
  <c r="F47" i="9"/>
  <c r="E47" i="9"/>
  <c r="D47" i="9"/>
  <c r="C47" i="9"/>
  <c r="B47" i="9"/>
  <c r="A46" i="9"/>
  <c r="A89" i="9" s="1"/>
  <c r="A132" i="9" s="1"/>
  <c r="A176" i="9" s="1"/>
  <c r="E16" i="23"/>
  <c r="F16" i="23" s="1"/>
  <c r="M177" i="9" l="1"/>
  <c r="M204" i="9" s="1"/>
  <c r="M90" i="9"/>
  <c r="E144" i="9"/>
  <c r="E205" i="9" s="1"/>
  <c r="E208" i="9" s="1"/>
  <c r="I144" i="9"/>
  <c r="I205" i="9" s="1"/>
  <c r="H144" i="10"/>
  <c r="H204" i="10" s="1"/>
  <c r="H207" i="10" s="1"/>
  <c r="L144" i="10"/>
  <c r="L204" i="10" s="1"/>
  <c r="L207" i="10" s="1"/>
  <c r="C144" i="10"/>
  <c r="C204" i="10" s="1"/>
  <c r="C207" i="10" s="1"/>
  <c r="G144" i="10"/>
  <c r="G204" i="10" s="1"/>
  <c r="G207" i="10" s="1"/>
  <c r="K144" i="10"/>
  <c r="K204" i="10" s="1"/>
  <c r="K207" i="10" s="1"/>
  <c r="B144" i="10"/>
  <c r="F144" i="10"/>
  <c r="F204" i="10" s="1"/>
  <c r="F207" i="10" s="1"/>
  <c r="J144" i="10"/>
  <c r="J204" i="10" s="1"/>
  <c r="J207" i="10" s="1"/>
  <c r="E144" i="10"/>
  <c r="E204" i="10" s="1"/>
  <c r="E207" i="10" s="1"/>
  <c r="M133" i="9"/>
  <c r="B144" i="9"/>
  <c r="B205" i="9" s="1"/>
  <c r="J144" i="9"/>
  <c r="J205" i="9" s="1"/>
  <c r="J208" i="9" s="1"/>
  <c r="F144" i="9"/>
  <c r="F205" i="9" s="1"/>
  <c r="F208" i="9" s="1"/>
  <c r="C144" i="9"/>
  <c r="C205" i="9" s="1"/>
  <c r="C208" i="9" s="1"/>
  <c r="G144" i="9"/>
  <c r="G205" i="9" s="1"/>
  <c r="G208" i="9" s="1"/>
  <c r="K144" i="9"/>
  <c r="K205" i="9" s="1"/>
  <c r="K208" i="9" s="1"/>
  <c r="D144" i="9"/>
  <c r="D205" i="9" s="1"/>
  <c r="D208" i="9" s="1"/>
  <c r="H144" i="9"/>
  <c r="H205" i="9" s="1"/>
  <c r="H208" i="9" s="1"/>
  <c r="L144" i="9"/>
  <c r="L205" i="9" s="1"/>
  <c r="L208" i="9" s="1"/>
  <c r="I208" i="9"/>
  <c r="B204" i="10" l="1"/>
  <c r="B207" i="10" s="1"/>
  <c r="M144" i="9"/>
  <c r="M205" i="9" s="1"/>
  <c r="M208" i="9" s="1"/>
  <c r="B208" i="9"/>
  <c r="A3" i="11"/>
  <c r="F22" i="15"/>
  <c r="K102" i="25"/>
  <c r="C140" i="28" l="1"/>
  <c r="C200" i="28" s="1"/>
  <c r="B140" i="28"/>
  <c r="B200" i="28" s="1"/>
  <c r="G136" i="27"/>
  <c r="G194" i="27" s="1"/>
  <c r="C136" i="27"/>
  <c r="C194" i="27" s="1"/>
  <c r="H140" i="28"/>
  <c r="H200" i="28" s="1"/>
  <c r="F140" i="28"/>
  <c r="F200" i="28" s="1"/>
  <c r="E140" i="28"/>
  <c r="G193" i="27"/>
  <c r="F193" i="27"/>
  <c r="E193" i="27"/>
  <c r="D193" i="27"/>
  <c r="C193" i="27"/>
  <c r="F136" i="27"/>
  <c r="F194" i="27" s="1"/>
  <c r="E136" i="27"/>
  <c r="E194" i="27" s="1"/>
  <c r="D136" i="27"/>
  <c r="D194" i="27" s="1"/>
  <c r="B196" i="27"/>
  <c r="N198" i="29"/>
  <c r="F199" i="28"/>
  <c r="H199" i="28"/>
  <c r="B140" i="29"/>
  <c r="B199" i="29" s="1"/>
  <c r="A3" i="8"/>
  <c r="I34" i="8"/>
  <c r="E34" i="8"/>
  <c r="F41" i="8" s="1"/>
  <c r="F34" i="8"/>
  <c r="F42" i="8" s="1"/>
  <c r="G34" i="8"/>
  <c r="F39" i="8" s="1"/>
  <c r="H34" i="8"/>
  <c r="F40" i="8" s="1"/>
  <c r="F34" i="6"/>
  <c r="G34" i="6"/>
  <c r="H34" i="6"/>
  <c r="I34" i="6"/>
  <c r="K34" i="6" s="1"/>
  <c r="E36" i="4"/>
  <c r="E35" i="4"/>
  <c r="E34" i="4"/>
  <c r="E33" i="4"/>
  <c r="E32" i="4"/>
  <c r="E31" i="4"/>
  <c r="E30" i="4"/>
  <c r="E29" i="4"/>
  <c r="E28" i="4"/>
  <c r="E27" i="4"/>
  <c r="E26" i="4"/>
  <c r="E25" i="4"/>
  <c r="E24" i="4"/>
  <c r="E23" i="4"/>
  <c r="E22" i="4"/>
  <c r="E14" i="4"/>
  <c r="E13" i="4"/>
  <c r="E12" i="4"/>
  <c r="E11" i="4"/>
  <c r="E8" i="4"/>
  <c r="S36" i="12"/>
  <c r="S35" i="12"/>
  <c r="S34" i="12"/>
  <c r="S33" i="12"/>
  <c r="S32" i="12"/>
  <c r="S31" i="12"/>
  <c r="L198" i="29"/>
  <c r="J198" i="29"/>
  <c r="H198" i="29"/>
  <c r="F198" i="29"/>
  <c r="D198" i="29"/>
  <c r="P140" i="29"/>
  <c r="P199" i="29" s="1"/>
  <c r="P201" i="29" s="1"/>
  <c r="N140" i="29"/>
  <c r="L140" i="29"/>
  <c r="L199" i="29" s="1"/>
  <c r="J140" i="29"/>
  <c r="J199" i="29" s="1"/>
  <c r="H140" i="29"/>
  <c r="H199" i="29" s="1"/>
  <c r="F140" i="29"/>
  <c r="F199" i="29" s="1"/>
  <c r="D140" i="29"/>
  <c r="D199" i="29" s="1"/>
  <c r="D199" i="28"/>
  <c r="C199" i="28"/>
  <c r="G198" i="11"/>
  <c r="F198" i="11"/>
  <c r="E198" i="11"/>
  <c r="D198" i="11"/>
  <c r="C198" i="11"/>
  <c r="G140" i="11"/>
  <c r="G199" i="11" s="1"/>
  <c r="F140" i="11"/>
  <c r="F199" i="11" s="1"/>
  <c r="E140" i="11"/>
  <c r="E199" i="11" s="1"/>
  <c r="D140" i="11"/>
  <c r="D199" i="11" s="1"/>
  <c r="C140" i="11"/>
  <c r="C199" i="11" s="1"/>
  <c r="B140" i="11"/>
  <c r="B199" i="11" s="1"/>
  <c r="B202" i="11" s="1"/>
  <c r="A129" i="11"/>
  <c r="C82" i="19"/>
  <c r="D10" i="19"/>
  <c r="D9" i="19"/>
  <c r="D8" i="19"/>
  <c r="K103" i="25"/>
  <c r="K105" i="25" s="1"/>
  <c r="N12" i="17"/>
  <c r="N13" i="17"/>
  <c r="N14" i="17"/>
  <c r="B39" i="3"/>
  <c r="E8" i="3"/>
  <c r="A87" i="11"/>
  <c r="A171" i="11"/>
  <c r="A45" i="11"/>
  <c r="D140" i="28"/>
  <c r="D200" i="28" s="1"/>
  <c r="B199" i="28"/>
  <c r="E199" i="28"/>
  <c r="G199" i="28" s="1"/>
  <c r="G202" i="11" l="1"/>
  <c r="E200" i="28"/>
  <c r="G200" i="28" s="1"/>
  <c r="G140" i="28"/>
  <c r="D201" i="29"/>
  <c r="F202" i="11"/>
  <c r="B41" i="3"/>
  <c r="F43" i="8"/>
  <c r="G39" i="8" s="1"/>
  <c r="E202" i="11"/>
  <c r="E196" i="27"/>
  <c r="D196" i="27"/>
  <c r="G196" i="27"/>
  <c r="H201" i="29"/>
  <c r="C202" i="28"/>
  <c r="B202" i="28"/>
  <c r="F202" i="28"/>
  <c r="I94" i="19"/>
  <c r="I96" i="19" s="1"/>
  <c r="D202" i="11"/>
  <c r="C18" i="3"/>
  <c r="H202" i="28"/>
  <c r="D202" i="28"/>
  <c r="C196" i="27"/>
  <c r="F196" i="27"/>
  <c r="C202" i="11"/>
  <c r="L201" i="29"/>
  <c r="F201" i="29"/>
  <c r="J201" i="29"/>
  <c r="N199" i="29"/>
  <c r="E202" i="28"/>
  <c r="N11" i="17"/>
  <c r="N16" i="17"/>
  <c r="N15" i="17"/>
  <c r="E12" i="3"/>
  <c r="E38" i="4"/>
  <c r="AC22" i="7"/>
  <c r="AD19" i="7" s="1"/>
  <c r="G19" i="26" l="1"/>
  <c r="G20" i="26" s="1"/>
  <c r="G202" i="28"/>
  <c r="G42" i="8"/>
  <c r="G40" i="8"/>
  <c r="G41" i="8"/>
  <c r="E16" i="3"/>
  <c r="C19" i="26"/>
  <c r="C12" i="26"/>
  <c r="C13" i="26" s="1"/>
  <c r="E11" i="3"/>
  <c r="F12" i="26"/>
  <c r="F13" i="26" s="1"/>
  <c r="E19" i="26"/>
  <c r="E20" i="26" s="1"/>
  <c r="N201" i="29"/>
  <c r="F19" i="26"/>
  <c r="D19" i="26"/>
  <c r="E12" i="26"/>
  <c r="E13" i="26" s="1"/>
  <c r="E40" i="4"/>
  <c r="O32" i="4"/>
  <c r="AD21" i="7"/>
  <c r="AD20" i="7"/>
  <c r="D20" i="26" l="1"/>
  <c r="C20" i="26"/>
  <c r="C26" i="26"/>
  <c r="F26" i="26"/>
  <c r="F27" i="26" s="1"/>
  <c r="F20" i="26"/>
  <c r="G12" i="26"/>
  <c r="C27" i="26"/>
  <c r="B18" i="3"/>
  <c r="E18" i="3" s="1"/>
  <c r="H19" i="26"/>
  <c r="H20" i="26" s="1"/>
  <c r="E26" i="26"/>
  <c r="E27" i="26" s="1"/>
  <c r="O31" i="4"/>
  <c r="O30" i="4"/>
  <c r="E13" i="3"/>
  <c r="AD22" i="7"/>
  <c r="G26" i="26" l="1"/>
  <c r="G27" i="26" s="1"/>
  <c r="G13" i="26"/>
  <c r="B201" i="29"/>
  <c r="D12" i="26" l="1"/>
  <c r="D13" i="26" l="1"/>
  <c r="D26" i="26"/>
  <c r="H12" i="26"/>
  <c r="H26" i="26" s="1"/>
  <c r="H27" i="26" s="1"/>
  <c r="D27" i="26"/>
  <c r="H13" i="26" l="1"/>
</calcChain>
</file>

<file path=xl/sharedStrings.xml><?xml version="1.0" encoding="utf-8"?>
<sst xmlns="http://schemas.openxmlformats.org/spreadsheetml/2006/main" count="3094" uniqueCount="1174">
  <si>
    <t>Aggregate (All Funds)</t>
  </si>
  <si>
    <t>Notes:</t>
  </si>
  <si>
    <t>Sales and Use Tax</t>
  </si>
  <si>
    <t>Individual Income Tax</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</si>
  <si>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</si>
  <si>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</si>
  <si>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</si>
  <si>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</si>
  <si>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</si>
  <si>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</si>
  <si>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</si>
  <si>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</si>
  <si>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</si>
  <si>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</si>
  <si>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</si>
  <si>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</si>
  <si>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Tax Value Assistance to Localities*</t>
  </si>
  <si>
    <t>Administrative and Support Services</t>
  </si>
  <si>
    <t>Total</t>
  </si>
  <si>
    <t>Cost per $100 of collections</t>
  </si>
  <si>
    <t>Note:</t>
  </si>
  <si>
    <t>Council (SLEAC) and makes expenditures on behalf of SLEAC.  These expenditures are not included above.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</si>
  <si>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</si>
  <si>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</si>
  <si>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</si>
  <si>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</si>
  <si>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</si>
  <si>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</si>
  <si>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</si>
  <si>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</si>
  <si>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</si>
  <si>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</si>
  <si>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</si>
  <si>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</si>
  <si>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</si>
  <si>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4. In previous years' reports, the Railroad and Car line company taxes have been stated separately.  This year, they were combined as the Rolling Stock Tax.</t>
  </si>
  <si>
    <t>Fiscal Year</t>
  </si>
  <si>
    <t>Table 2.2</t>
  </si>
  <si>
    <t>Number of Corporate Returns, Taxable Income, and Tax Liability</t>
  </si>
  <si>
    <t>Reported Taxable Income</t>
  </si>
  <si>
    <t>Percent of</t>
  </si>
  <si>
    <t>Taxable</t>
  </si>
  <si>
    <t xml:space="preserve">Tax </t>
  </si>
  <si>
    <t>From Virginia Sources</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</si>
  <si>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</si>
  <si>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</si>
  <si>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</si>
  <si>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</si>
  <si>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</si>
  <si>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</si>
  <si>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</si>
  <si>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</si>
  <si>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</si>
  <si>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</si>
  <si>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</si>
  <si>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</si>
  <si>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</si>
  <si>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3. Some columns may not match totals due to rounding.</t>
  </si>
  <si>
    <t>4. If a corporation reports a negative taxable income, its taxable income is treated as zero in this table.</t>
  </si>
  <si>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</si>
  <si>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</si>
  <si>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</si>
  <si>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</si>
  <si>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</si>
  <si>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</si>
  <si>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</si>
  <si>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</si>
  <si>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</si>
  <si>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</si>
  <si>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</si>
  <si>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</si>
  <si>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</si>
  <si>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</si>
  <si>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</si>
  <si>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</si>
  <si>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</si>
  <si>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</si>
  <si>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5. The local option tax of 1% is distributed to localities based on point of sale.  Local tax collections are net of all adjustments and costs of collection.</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</si>
  <si>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</si>
  <si>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</si>
  <si>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</si>
  <si>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</si>
  <si>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</si>
  <si>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</si>
  <si>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</si>
  <si>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</si>
  <si>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</si>
  <si>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</si>
  <si>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</si>
  <si>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</si>
  <si>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</si>
  <si>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</si>
  <si>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</si>
  <si>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</si>
  <si>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</si>
  <si>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</si>
  <si>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</si>
  <si>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</si>
  <si>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</si>
  <si>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Bedford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</si>
  <si>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</si>
  <si>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</si>
  <si>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</si>
  <si>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</si>
  <si>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</si>
  <si>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</si>
  <si>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</si>
  <si>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</si>
  <si>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</si>
  <si>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</si>
  <si>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</si>
  <si>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</si>
  <si>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</si>
  <si>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</si>
  <si>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</si>
  <si>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</si>
  <si>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</si>
  <si>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</si>
  <si>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</si>
  <si>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</si>
  <si>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</si>
  <si>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</si>
  <si>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</si>
  <si>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</si>
  <si>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</si>
  <si>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</si>
  <si>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</si>
  <si>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</si>
  <si>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</si>
  <si>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</si>
  <si>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</si>
  <si>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</si>
  <si>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</si>
  <si>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</si>
  <si>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</si>
  <si>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</si>
  <si>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</si>
  <si>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</si>
  <si>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</si>
  <si>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</si>
  <si>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</si>
  <si>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</si>
  <si>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</si>
  <si>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</si>
  <si>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</si>
  <si>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</si>
  <si>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</si>
  <si>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</si>
  <si>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</si>
  <si>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</si>
  <si>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</si>
  <si>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</si>
  <si>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</si>
  <si>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</si>
  <si>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</si>
  <si>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</si>
  <si>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</si>
  <si>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</si>
  <si>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</si>
  <si>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</si>
  <si>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</si>
  <si>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</si>
  <si>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</si>
  <si>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</si>
  <si>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</si>
  <si>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</si>
  <si>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</si>
  <si>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</si>
  <si>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</si>
  <si>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</si>
  <si>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</si>
  <si>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</si>
  <si>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</si>
  <si>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</si>
  <si>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</si>
  <si>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</si>
  <si>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</si>
  <si>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</si>
  <si>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</si>
  <si>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</si>
  <si>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</si>
  <si>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</si>
  <si>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</si>
  <si>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</si>
  <si>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</si>
  <si>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</si>
  <si>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</si>
  <si>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</si>
  <si>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</si>
  <si>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</si>
  <si>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</si>
  <si>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</si>
  <si>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</si>
  <si>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</si>
  <si>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</si>
  <si>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</si>
  <si>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</si>
  <si>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</si>
  <si>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</si>
  <si>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</si>
  <si>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</si>
  <si>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</si>
  <si>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</si>
  <si>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</si>
  <si>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</si>
  <si>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</si>
  <si>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</si>
  <si>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</si>
  <si>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</si>
  <si>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</si>
  <si>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</si>
  <si>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</si>
  <si>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Estate</t>
  </si>
  <si>
    <t>Watercraft</t>
  </si>
  <si>
    <t>Rolling</t>
  </si>
  <si>
    <t>&amp; Deeds</t>
  </si>
  <si>
    <t>&amp; Wills</t>
  </si>
  <si>
    <t>Excise</t>
  </si>
  <si>
    <t>Stock Tax</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</si>
  <si>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</si>
  <si>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</si>
  <si>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</si>
  <si>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</si>
  <si>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</si>
  <si>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</si>
  <si>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</si>
  <si>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</si>
  <si>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</si>
  <si>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</si>
  <si>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</si>
  <si>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</si>
  <si>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</si>
  <si>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</si>
  <si>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</si>
  <si>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</si>
  <si>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</si>
  <si>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</si>
  <si>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</si>
  <si>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</si>
  <si>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</si>
  <si>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</si>
  <si>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</si>
  <si>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</si>
  <si>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</si>
  <si>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</si>
  <si>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</si>
  <si>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</si>
  <si>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</si>
  <si>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</si>
  <si>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</si>
  <si>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</si>
  <si>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</si>
  <si>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</si>
  <si>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</si>
  <si>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</si>
  <si>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</si>
  <si>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</si>
  <si>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</si>
  <si>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</si>
  <si>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</si>
  <si>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</si>
  <si>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</si>
  <si>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</si>
  <si>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58.1-439.4</t>
  </si>
  <si>
    <t>Day-Care Facility Investment Credit</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</si>
  <si>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</si>
  <si>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</si>
  <si>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</si>
  <si>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</si>
  <si>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</si>
  <si>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</si>
  <si>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</si>
  <si>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</si>
  <si>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</si>
  <si>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</si>
  <si>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</si>
  <si>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</si>
  <si>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</si>
  <si>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</si>
  <si>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</si>
  <si>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</si>
  <si>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58.1-439.9</t>
  </si>
  <si>
    <t>Tax Credit for Certain Employers Hiring Recipients of Temporary Assistance to Needy Families (TANF)</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</si>
  <si>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</si>
  <si>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</si>
  <si>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</si>
  <si>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</si>
  <si>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</si>
  <si>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</si>
  <si>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</si>
  <si>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</si>
  <si>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</si>
  <si>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</si>
  <si>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</si>
  <si>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</si>
  <si>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</si>
  <si>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</si>
  <si>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58.1-339.9</t>
  </si>
  <si>
    <t xml:space="preserve">Rent Reductions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</si>
  <si>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</si>
  <si>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</si>
  <si>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</si>
  <si>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</si>
  <si>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</si>
  <si>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</si>
  <si>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</si>
  <si>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</si>
  <si>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</si>
  <si>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</si>
  <si>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</si>
  <si>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</si>
  <si>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</si>
  <si>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</si>
  <si>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</si>
  <si>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</si>
  <si>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</si>
  <si>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</si>
  <si>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</si>
  <si>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</si>
  <si>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</si>
  <si>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</si>
  <si>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</si>
  <si>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</si>
  <si>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</si>
  <si>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6. Beginning March 1, 2005, tobacco products other than cigarettes are taxed at 10 percent of the sales price charged by the wholesale dealer.  All revenues from this tax are deposited into the Virginia Health Care Fund.  Effective April 1, 2009, the federal tax rate on other tobacco products charged to manufacturers increased.  Since Virginia's tax is assessed at the wholesale level, the federal rate change increases the taxable base for Virginia's tax.</t>
  </si>
  <si>
    <t>Table 4.3</t>
  </si>
  <si>
    <t>Neighborhood Assistance Act Credit</t>
  </si>
  <si>
    <t>Historic Rehabilitation Tax Credit</t>
  </si>
  <si>
    <t>Table 5.1</t>
  </si>
  <si>
    <t>Table 5.2</t>
  </si>
  <si>
    <t>Table 5.2, continued</t>
  </si>
  <si>
    <t>VIRGINIA DEPARTMENT OF TAXATION</t>
  </si>
  <si>
    <t>Directory</t>
  </si>
  <si>
    <t>Virginia Department of Taxation</t>
  </si>
  <si>
    <t>on the University of Virginia's Weldon Cooper Center for</t>
  </si>
  <si>
    <t>Public Service (CPS) website at</t>
  </si>
  <si>
    <t>General Mailing Address</t>
  </si>
  <si>
    <t>Office of Tax Policy, Policy Development Division</t>
  </si>
  <si>
    <t>Internet: http://www.tax.virginia.gov</t>
  </si>
  <si>
    <t>ANNUAL REPORT</t>
  </si>
  <si>
    <t>Report of the Tax Commissioner</t>
  </si>
  <si>
    <t>to the Governor of the Commonwealth of Virginia</t>
  </si>
  <si>
    <t>The Honorable Richard D. Brown, Secretary of Finance</t>
  </si>
  <si>
    <t>Craig M. Burns, Tax Commissioner</t>
  </si>
  <si>
    <t>Apple</t>
  </si>
  <si>
    <t>Cotton</t>
  </si>
  <si>
    <t>Sheep</t>
  </si>
  <si>
    <t>Yr/Yr</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</si>
  <si>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</si>
  <si>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</si>
  <si>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</si>
  <si>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</si>
  <si>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</si>
  <si>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</si>
  <si>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</si>
  <si>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</si>
  <si>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</si>
  <si>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</si>
  <si>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</si>
  <si>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</si>
  <si>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</si>
  <si>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</si>
  <si>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</si>
  <si>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</si>
  <si>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</si>
  <si>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</si>
  <si>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</si>
  <si>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</si>
  <si>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</si>
  <si>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</si>
  <si>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</si>
  <si>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</si>
  <si>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</si>
  <si>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</si>
  <si>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</si>
  <si>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</si>
  <si>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</si>
  <si>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</si>
  <si>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</si>
  <si>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</si>
  <si>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</si>
  <si>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</si>
  <si>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</si>
  <si>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</si>
  <si>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</si>
  <si>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</si>
  <si>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</si>
  <si>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</si>
  <si>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</si>
  <si>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</si>
  <si>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</si>
  <si>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</si>
  <si>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</si>
  <si>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</si>
  <si>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</si>
  <si>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</si>
  <si>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</si>
  <si>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</si>
  <si>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</si>
  <si>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</si>
  <si>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</si>
  <si>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</si>
  <si>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</si>
  <si>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</si>
  <si>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</si>
  <si>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</si>
  <si>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</si>
  <si>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</si>
  <si>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</si>
  <si>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</si>
  <si>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</si>
  <si>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</si>
  <si>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</si>
  <si>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</si>
  <si>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</si>
  <si>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</si>
  <si>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Number of</t>
  </si>
  <si>
    <t>Returns</t>
  </si>
  <si>
    <t>Table 1.2</t>
  </si>
  <si>
    <t>Itemized</t>
  </si>
  <si>
    <t>Standard</t>
  </si>
  <si>
    <t>Average</t>
  </si>
  <si>
    <t>Total Adjusted</t>
  </si>
  <si>
    <t>Exemptions</t>
  </si>
  <si>
    <t>Deductions</t>
  </si>
  <si>
    <t xml:space="preserve">Deductions </t>
  </si>
  <si>
    <t>Total Taxable</t>
  </si>
  <si>
    <t>Total Tax</t>
  </si>
  <si>
    <t>Gross Income</t>
  </si>
  <si>
    <t>Claimed ($)</t>
  </si>
  <si>
    <t>Liability</t>
  </si>
  <si>
    <t>Rate</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</si>
  <si>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</si>
  <si>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</si>
  <si>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</si>
  <si>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</si>
  <si>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</si>
  <si>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</si>
  <si>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</si>
  <si>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</si>
  <si>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</si>
  <si>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</si>
  <si>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</si>
  <si>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</si>
  <si>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</si>
  <si>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</si>
  <si>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</si>
  <si>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</si>
  <si>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</si>
  <si>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</si>
  <si>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</si>
  <si>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</si>
  <si>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</si>
  <si>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</si>
  <si>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</si>
  <si>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</si>
  <si>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</si>
  <si>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</si>
  <si>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</si>
  <si>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</si>
  <si>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</si>
  <si>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</si>
  <si>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</si>
  <si>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</si>
  <si>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</si>
  <si>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</si>
  <si>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</si>
  <si>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</si>
  <si>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</si>
  <si>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</si>
  <si>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</si>
  <si>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</si>
  <si>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</si>
  <si>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</si>
  <si>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</si>
  <si>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</si>
  <si>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</si>
  <si>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</si>
  <si>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</si>
  <si>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</si>
  <si>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</si>
  <si>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</si>
  <si>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</si>
  <si>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</si>
  <si>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</si>
  <si>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</si>
  <si>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</si>
  <si>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</si>
  <si>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</si>
  <si>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</si>
  <si>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</si>
  <si>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</si>
  <si>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</si>
  <si>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</si>
  <si>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</si>
  <si>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</si>
  <si>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</si>
  <si>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</si>
  <si>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</si>
  <si>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</si>
  <si>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</si>
  <si>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</si>
  <si>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</si>
  <si>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</si>
  <si>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</si>
  <si>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</si>
  <si>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</si>
  <si>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</si>
  <si>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</si>
  <si>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</si>
  <si>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</si>
  <si>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</si>
  <si>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</si>
  <si>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</si>
  <si>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</si>
  <si>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</si>
  <si>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</si>
  <si>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</si>
  <si>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</si>
  <si>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</si>
  <si>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</si>
  <si>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</si>
  <si>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</si>
  <si>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</si>
  <si>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</si>
  <si>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</si>
  <si>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</si>
  <si>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</si>
  <si>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</si>
  <si>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</si>
  <si>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</si>
  <si>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</si>
  <si>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</si>
  <si>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</si>
  <si>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</si>
  <si>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</si>
  <si>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</si>
  <si>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</si>
  <si>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</si>
  <si>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</si>
  <si>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</si>
  <si>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</si>
  <si>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</si>
  <si>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</si>
  <si>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</si>
  <si>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</si>
  <si>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</si>
  <si>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</si>
  <si>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</si>
  <si>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</si>
  <si>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</si>
  <si>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</si>
  <si>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</si>
  <si>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</si>
  <si>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</si>
  <si>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</si>
  <si>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</si>
  <si>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</si>
  <si>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</si>
  <si>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</si>
  <si>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</si>
  <si>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</si>
  <si>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</si>
  <si>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</si>
  <si>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</si>
  <si>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</si>
  <si>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</si>
  <si>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</si>
  <si>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</si>
  <si>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</si>
  <si>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</si>
  <si>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</si>
  <si>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</si>
  <si>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</si>
  <si>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</si>
  <si>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</si>
  <si>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</si>
  <si>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</si>
  <si>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</si>
  <si>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</si>
  <si>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</si>
  <si>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</si>
  <si>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</si>
  <si>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</si>
  <si>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</si>
  <si>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</si>
  <si>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</si>
  <si>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</si>
  <si>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</si>
  <si>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</si>
  <si>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</si>
  <si>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</si>
  <si>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</si>
  <si>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</si>
  <si>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</si>
  <si>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</si>
  <si>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</si>
  <si>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</si>
  <si>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</si>
  <si>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</si>
  <si>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</si>
  <si>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</si>
  <si>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</si>
  <si>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</si>
  <si>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</si>
  <si>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</si>
  <si>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</si>
  <si>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</si>
  <si>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</si>
  <si>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</si>
  <si>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</si>
  <si>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</si>
  <si>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</si>
  <si>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</si>
  <si>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</si>
  <si>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</si>
  <si>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</si>
  <si>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</si>
  <si>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</si>
  <si>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</si>
  <si>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</si>
  <si>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</si>
  <si>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</si>
  <si>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</si>
  <si>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</si>
  <si>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</si>
  <si>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</si>
  <si>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</si>
  <si>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</si>
  <si>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</si>
  <si>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</si>
  <si>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</si>
  <si>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</si>
  <si>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</si>
  <si>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</si>
  <si>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</si>
  <si>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</si>
  <si>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</si>
  <si>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</si>
  <si>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</si>
  <si>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</si>
  <si>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</si>
  <si>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</si>
  <si>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</si>
  <si>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</si>
  <si>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</si>
  <si>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</si>
  <si>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</si>
  <si>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</si>
  <si>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</si>
  <si>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</si>
  <si>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</si>
  <si>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</si>
  <si>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</si>
  <si>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</si>
  <si>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</si>
  <si>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</si>
  <si>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</si>
  <si>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</si>
  <si>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</si>
  <si>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</si>
  <si>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</si>
  <si>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</si>
  <si>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</si>
  <si>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</si>
  <si>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</si>
  <si>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</si>
  <si>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</si>
  <si>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</si>
  <si>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</si>
  <si>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</si>
  <si>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</si>
  <si>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</si>
  <si>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</si>
  <si>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</si>
  <si>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</si>
  <si>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</si>
  <si>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</si>
  <si>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</si>
  <si>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</si>
  <si>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</si>
  <si>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</si>
  <si>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</si>
  <si>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</si>
  <si>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</si>
  <si>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</si>
  <si>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</si>
  <si>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</si>
  <si>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</si>
  <si>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</si>
  <si>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</si>
  <si>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</si>
  <si>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</si>
  <si>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</si>
  <si>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</si>
  <si>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</si>
  <si>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</si>
  <si>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</si>
  <si>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</si>
  <si>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</si>
  <si>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</si>
  <si>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</si>
  <si>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</si>
  <si>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</si>
  <si>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</si>
  <si>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</si>
  <si>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</si>
  <si>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</si>
  <si>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</si>
  <si>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</si>
  <si>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</si>
  <si>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</si>
  <si>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</si>
  <si>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</si>
  <si>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</si>
  <si>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</si>
  <si>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</si>
  <si>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</si>
  <si>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</si>
  <si>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</si>
  <si>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</si>
  <si>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</si>
  <si>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</si>
  <si>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</si>
  <si>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</si>
  <si>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</si>
  <si>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</si>
  <si>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</si>
  <si>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</si>
  <si>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</si>
  <si>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</si>
  <si>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</si>
  <si>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</si>
  <si>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</si>
  <si>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</si>
  <si>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</si>
  <si>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</si>
  <si>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</si>
  <si>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</si>
  <si>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</si>
  <si>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</si>
  <si>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</si>
  <si>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</si>
  <si>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</si>
  <si>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</si>
  <si>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</si>
  <si>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</si>
  <si>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</si>
  <si>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</si>
  <si>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</si>
  <si>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</si>
  <si>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</si>
  <si>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</si>
  <si>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</si>
  <si>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</si>
  <si>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</si>
  <si>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</si>
  <si>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</si>
  <si>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</si>
  <si>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</si>
  <si>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</si>
  <si>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</si>
  <si>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</si>
  <si>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</si>
  <si>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</si>
  <si>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</si>
  <si>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</si>
  <si>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</si>
  <si>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</si>
  <si>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</si>
  <si>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</si>
  <si>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</si>
  <si>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</si>
  <si>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</si>
  <si>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</si>
  <si>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</si>
  <si>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</si>
  <si>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</si>
  <si>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</si>
  <si>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</si>
  <si>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</si>
  <si>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</si>
  <si>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</si>
  <si>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United States Olympic Committee</t>
  </si>
  <si>
    <t>Community Policing Fund</t>
  </si>
  <si>
    <t>Virginia Arts Foundation</t>
  </si>
  <si>
    <t>Chesapeake Bay Restoration</t>
  </si>
  <si>
    <t>Historic Resources Fund</t>
  </si>
  <si>
    <t>Uninsured Medical Catastrophe Fund</t>
  </si>
  <si>
    <t>Children of America Finding Hope</t>
  </si>
  <si>
    <t>Public School Foundations</t>
  </si>
  <si>
    <t>Home Energy Assistance</t>
  </si>
  <si>
    <t>War Memorial &amp; National D-Day Memorial</t>
  </si>
  <si>
    <t>Spay and Neuter Fund</t>
  </si>
  <si>
    <t>Tuition Assistance Grant Fund</t>
  </si>
  <si>
    <t>Virginia Federation of Humane Societies</t>
  </si>
  <si>
    <t>Cancer Centers</t>
  </si>
  <si>
    <t>Martin Luther King, Jr. Living History Public Policy Center Fund</t>
  </si>
  <si>
    <t>Virginia Military Family Relief Fund</t>
  </si>
  <si>
    <t>Public Libraries Foundations</t>
  </si>
  <si>
    <t>Celebrating Special Children, Inc.</t>
  </si>
  <si>
    <t>1. Taxpayers may make voluntary contributions to qualifying organizations from their tax refunds or, for some organizations, tax payments.  If the contribution exceeds an expected refund, it increases the amount of the tax payment.</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</si>
  <si>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</si>
  <si>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</si>
  <si>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</si>
  <si>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</si>
  <si>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</si>
  <si>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</si>
  <si>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</si>
  <si>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</si>
  <si>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</si>
  <si>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</si>
  <si>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</si>
  <si>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</si>
  <si>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</si>
  <si>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</si>
  <si>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</si>
  <si>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</si>
  <si>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</si>
  <si>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</si>
  <si>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</si>
  <si>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</si>
  <si>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</si>
  <si>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</si>
  <si>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</si>
  <si>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</si>
  <si>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</si>
  <si>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</si>
  <si>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</si>
  <si>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</si>
  <si>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</si>
  <si>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</si>
  <si>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</si>
  <si>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Table 6.2</t>
  </si>
  <si>
    <t>FMV Land</t>
  </si>
  <si>
    <t>FMV Taxable Land</t>
  </si>
  <si>
    <t>FMV Structures</t>
  </si>
  <si>
    <t>Total FMV</t>
  </si>
  <si>
    <t>Total Taxable FMV</t>
  </si>
  <si>
    <t>Local Levy</t>
  </si>
  <si>
    <t>Reporting Year</t>
  </si>
  <si>
    <t xml:space="preserve">Harrisonburg  </t>
  </si>
  <si>
    <t xml:space="preserve">Lexington  </t>
  </si>
  <si>
    <t xml:space="preserve">Manassas  </t>
  </si>
  <si>
    <t xml:space="preserve">Norton  </t>
  </si>
  <si>
    <t xml:space="preserve">Poquoson  </t>
  </si>
  <si>
    <t xml:space="preserve">Williamsburg  </t>
  </si>
  <si>
    <t>1. The data in this table are reported as certified by local Commissioners of the Revenue and Assessors.</t>
  </si>
  <si>
    <t>2. Levies shown do not include penalties and interest collected.</t>
  </si>
  <si>
    <t>4. The taxable fair market value is equal to the total fair market value for localities which do not have a special assessment for land preservation.</t>
  </si>
  <si>
    <t>Taxes Lost</t>
  </si>
  <si>
    <t>Fair Market Value</t>
  </si>
  <si>
    <t>Fair Market Value Tax Exempt Real Estate</t>
  </si>
  <si>
    <t>(Real Estate and</t>
  </si>
  <si>
    <t>Tax Exempt to</t>
  </si>
  <si>
    <t>Due to</t>
  </si>
  <si>
    <t>Real Estate</t>
  </si>
  <si>
    <t>Government</t>
  </si>
  <si>
    <t>Non-Government</t>
  </si>
  <si>
    <t>Total Tax Exempt</t>
  </si>
  <si>
    <t>Tax Exempt)</t>
  </si>
  <si>
    <t xml:space="preserve">Manassas Park  </t>
  </si>
  <si>
    <t>Table 6.3</t>
  </si>
  <si>
    <t>Table 6.3, continued</t>
  </si>
  <si>
    <t>Tangible Personal Property, Machinery and Tools, Merchants' Capital, and Public Service Corporations</t>
  </si>
  <si>
    <t>Tangible Personal Property</t>
  </si>
  <si>
    <t>Machinery and Tools</t>
  </si>
  <si>
    <t>Merchants' Capital</t>
  </si>
  <si>
    <t>Public Service Corporations</t>
  </si>
  <si>
    <t>Values</t>
  </si>
  <si>
    <t>Levies</t>
  </si>
  <si>
    <t>2. Data are based on information provided by the local Commissioners of the Revenue and Assessors.</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</si>
  <si>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</si>
  <si>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</si>
  <si>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</si>
  <si>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</si>
  <si>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Table 6.1</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</si>
  <si>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</si>
  <si>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</si>
  <si>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</si>
  <si>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</si>
  <si>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</si>
  <si>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</si>
  <si>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</si>
  <si>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</si>
  <si>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</si>
  <si>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</si>
  <si>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</si>
  <si>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</si>
  <si>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</si>
  <si>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</si>
  <si>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Table 6.2, continued</t>
  </si>
  <si>
    <t>Table 6.4</t>
  </si>
  <si>
    <t>Table 6.4, continued</t>
  </si>
  <si>
    <t>Table of Contents</t>
  </si>
  <si>
    <t xml:space="preserve">Net Revenue Collections and Expenditures                                                                </t>
  </si>
  <si>
    <t xml:space="preserve">Individual Income Tax Liability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</si>
  <si>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</si>
  <si>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</si>
  <si>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</si>
  <si>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Net Taxable Income, Amount Taxed at Each Tax Rate, Total Income Tax Liability by Locality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</si>
  <si>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</si>
  <si>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</si>
  <si>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</si>
  <si>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</si>
  <si>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</si>
  <si>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</si>
  <si>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</si>
  <si>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State and Local Retail Sales and Use Tax Net Revenue Collections ……………………………………...……………………....………………….……………………………………………………………………….…………………..……………………………..                 </t>
  </si>
  <si>
    <t>4.2</t>
  </si>
  <si>
    <t xml:space="preserve">Annual Taxable Sales by Category for the Commonwealth of Virginia by Calendar Year ……………………………………...……………………………………………...………                                            </t>
  </si>
  <si>
    <t>4.3</t>
  </si>
  <si>
    <t>Other State Taxes</t>
  </si>
  <si>
    <t xml:space="preserve">Other Taxes Net Revenue Collections - General Fund ……………………………………...……………………....………………….……………………………………………………………………….…………………..……………………………..                 </t>
  </si>
  <si>
    <t>5.3</t>
  </si>
  <si>
    <t>5.4</t>
  </si>
  <si>
    <t xml:space="preserve">Bank Franchise Tax Net Revenue Collections ……………………………………...……………………....………………….……………………………………………………………………….…………………..……………………………..                 </t>
  </si>
  <si>
    <t>5.5</t>
  </si>
  <si>
    <t xml:space="preserve">Recordation Tax and Deeds of Conveyance Revenue Collections by Locality ……………………………………...……………………....………………….……………………………………………………………………….…………………..……………………………..                 </t>
  </si>
  <si>
    <t>5.6</t>
  </si>
  <si>
    <t>Local Property Taxes</t>
  </si>
  <si>
    <t xml:space="preserve">Assessed Values, Levies Assessed, and Average Tax Rates ……………………………………...……………………....………………….……………………………………………………………………….…………………..……………………………..                                                                   </t>
  </si>
  <si>
    <t>2.  If a return was amended or audited during the fiscal year, only the additional credit amount (or reduction) is included.</t>
  </si>
  <si>
    <t>4.  A refundable tax credit is one which is not limited by the amount of the taxpayer's tax liability.</t>
  </si>
  <si>
    <t>§ 58.1-439.12:05</t>
  </si>
  <si>
    <t>Green Job Creation Tax Credit</t>
  </si>
  <si>
    <t>2010 (effective 2010)</t>
  </si>
  <si>
    <t>§ 58.1-439.12:04</t>
  </si>
  <si>
    <t>Tax Credit for Participating Landlords (Community of Opportunity)</t>
  </si>
  <si>
    <t>Rolling Stock Tax</t>
  </si>
  <si>
    <t>State Forests Fund</t>
  </si>
  <si>
    <t>*</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</si>
  <si>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</si>
  <si>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</si>
  <si>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</si>
  <si>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</si>
  <si>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</si>
  <si>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</si>
  <si>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</si>
  <si>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</si>
  <si>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</si>
  <si>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</si>
  <si>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</si>
  <si>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</si>
  <si>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</si>
  <si>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Table 7.1</t>
  </si>
  <si>
    <t>Nonprofit Organization Tax Exemption Annual Report</t>
  </si>
  <si>
    <t>1. The sales and use tax on aircraft and on watercraft are reported separately in Tables 5.1 and 5.2, respectively.</t>
  </si>
  <si>
    <t>Amount ($)</t>
  </si>
  <si>
    <t>State and Local Retail Sales &amp; Use  
Tax Expenditure Resulting From Purchases 
Made by Nonprofit Organizations</t>
  </si>
  <si>
    <t>*2007</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</si>
  <si>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</si>
  <si>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 58.1-439.12:07</t>
  </si>
  <si>
    <t>Telework Expenses Tax Credit</t>
  </si>
  <si>
    <t>2011 (effective 2012)</t>
  </si>
  <si>
    <t>Wytheville</t>
  </si>
  <si>
    <t>The Honorable Terry R. McAuliffe, Governor</t>
  </si>
  <si>
    <r>
      <t>State Sales and Use Tax (TTF</t>
    </r>
    <r>
      <rPr>
        <sz val="12"/>
        <color indexed="8"/>
        <rFont val="Arial"/>
        <family val="2"/>
      </rPr>
      <t>)</t>
    </r>
  </si>
  <si>
    <t>**2014</t>
  </si>
  <si>
    <t xml:space="preserve">Insurance Premiums </t>
  </si>
  <si>
    <t>License  Tax</t>
  </si>
  <si>
    <t>Franklin City</t>
  </si>
  <si>
    <t>Richmond City</t>
  </si>
  <si>
    <t>Roanoke City</t>
  </si>
  <si>
    <t>Bloxom</t>
  </si>
  <si>
    <t>Broadnax</t>
  </si>
  <si>
    <t>Stephens City</t>
  </si>
  <si>
    <t xml:space="preserve">Operating Fund </t>
  </si>
  <si>
    <t xml:space="preserve">Transit Fund </t>
  </si>
  <si>
    <t xml:space="preserve">Northern Virginia  </t>
  </si>
  <si>
    <t xml:space="preserve">Hampton Roads </t>
  </si>
  <si>
    <t>Highway</t>
  </si>
  <si>
    <t xml:space="preserve"> Maintenance</t>
  </si>
  <si>
    <t xml:space="preserve">Intercity </t>
  </si>
  <si>
    <t xml:space="preserve">Passenger Rail </t>
  </si>
  <si>
    <t xml:space="preserve">Commonwealth </t>
  </si>
  <si>
    <t xml:space="preserve">Mass </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</si>
  <si>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</si>
  <si>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</si>
  <si>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</si>
  <si>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</si>
  <si>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</si>
  <si>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</si>
  <si>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</si>
  <si>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</si>
  <si>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</si>
  <si>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</si>
  <si>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Other Taxes Net Revenue Collections - Non- General Fund</t>
  </si>
  <si>
    <t xml:space="preserve">Region </t>
  </si>
  <si>
    <t>3. Revenues of a 1% tax of the 4.3% state tax is returned to localities for education, based on each locality's school-age population.</t>
  </si>
  <si>
    <t>4. Revenues of a 1/2% tax of the 4.3% state tax is allocated to the Transportation Trust Fund for use by the Commonwealth Transportation Board.</t>
  </si>
  <si>
    <t>6. Revenues of a 3/8% tax of the 4.3% state tax is allocated to the Public Education Standards of Quality/Local Real Estate Property Tax Relief Fund.</t>
  </si>
  <si>
    <t>5.7</t>
  </si>
  <si>
    <t xml:space="preserve">Other Taxes Net Revenue Collections - Non-General Fund ……………………………………...……………………....………………….……………………………………………………………………….…………………..……………………………..                 </t>
  </si>
  <si>
    <t>Table 5.7</t>
  </si>
  <si>
    <t xml:space="preserve">Number of   </t>
  </si>
  <si>
    <t>Up to $24,999</t>
  </si>
  <si>
    <t>Taxable Premium Income</t>
  </si>
  <si>
    <t xml:space="preserve">Reported for Virginia </t>
  </si>
  <si>
    <t xml:space="preserve">of Total (Tax) </t>
  </si>
  <si>
    <t xml:space="preserve">1. The City of Bedford reverted to the Town of Bedford, effective July 1, 2013. </t>
  </si>
  <si>
    <t xml:space="preserve">Virginia Coal Employment and Production Incentive Tax Credit </t>
  </si>
  <si>
    <t>% used</t>
  </si>
  <si>
    <t xml:space="preserve">Total After Adjustments </t>
  </si>
  <si>
    <t>Number of Insurance Returns, Taxable Premium Income, and Tax Liability</t>
  </si>
  <si>
    <t>Insurance Premiums License Tax</t>
  </si>
  <si>
    <t xml:space="preserve">Imposed on Insurance Companies (Form 800) </t>
  </si>
  <si>
    <t xml:space="preserve">Imposed on Surplus Lines Brokers  (Form 802) </t>
  </si>
  <si>
    <t xml:space="preserve">Taxable   </t>
  </si>
  <si>
    <t xml:space="preserve">Premium Income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</si>
  <si>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</si>
  <si>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</si>
  <si>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</si>
  <si>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</si>
  <si>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 xml:space="preserve">1. The administration and collection of Insurance Premiums License Tax was transferred from SCC's Bureau of Insurance to the Department of Taxation effective for taxable years beginning on or after January, 2013. </t>
  </si>
  <si>
    <t>Education Improvement Scholarships Tax Credit</t>
  </si>
  <si>
    <t xml:space="preserve">Amount </t>
  </si>
  <si>
    <t xml:space="preserve">Credit </t>
  </si>
  <si>
    <t>Neighborhood Assistance Act Tax Credit</t>
  </si>
  <si>
    <t>Individual, Corporate, Insurance and Bank</t>
  </si>
  <si>
    <t>§ 58.1-439.26</t>
  </si>
  <si>
    <t>Education Improvement Scholarships Tax Credits</t>
  </si>
  <si>
    <t>2012 (effective 2013)</t>
  </si>
  <si>
    <t xml:space="preserve">5. The administration and collection of Insurance Premiums License Tax was transferred from SCC's Bureau of Insurance to the Department of Taxation effective for taxable years beginning on or after January, 2013. </t>
  </si>
  <si>
    <t>Bedford County</t>
  </si>
  <si>
    <t>Fairfax County</t>
  </si>
  <si>
    <t>Franklin County</t>
  </si>
  <si>
    <t>Isle Of Wight</t>
  </si>
  <si>
    <t>King And Queen</t>
  </si>
  <si>
    <t>Richmond County</t>
  </si>
  <si>
    <t>Roanoke County</t>
  </si>
  <si>
    <t>Retaliatory Cost Tax Credit (Refundable)</t>
  </si>
  <si>
    <t xml:space="preserve">*check if footnotes have changed </t>
  </si>
  <si>
    <t xml:space="preserve">Virginia College Saving Plan (Virginia 529) </t>
  </si>
  <si>
    <t>here</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</si>
  <si>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Effective July 1, 2013, a regional congestion fee is imposed at the rate of $0.15 per $100 in the Northern Virginia Region. The figures stated above are net of refunds. </t>
  </si>
  <si>
    <t>FISCAL YEAR 2017</t>
  </si>
  <si>
    <t>2017/2016</t>
  </si>
  <si>
    <t>Taxable Year 2015</t>
  </si>
  <si>
    <t>* This table is not comparable to equivalent tables in annual reports prior to FY 2006.  Returns are selected for inclusion on this table if the tax reporting period on the return began in 2015.  Reports prior to FY 2006 selected returns based on the state fiscal year in which they were received.</t>
  </si>
  <si>
    <t>Returns Processed During Fiscal Year 2017</t>
  </si>
  <si>
    <t>Local Sales Tax Distribution - Fiscal Year 2017</t>
  </si>
  <si>
    <t xml:space="preserve">check footnote </t>
  </si>
  <si>
    <t>Bank Franchise Tax Assessment Tax Statement - Fiscal Year 2017</t>
  </si>
  <si>
    <t>Communications Sales Tax Distributions, Fiscal Year 2017</t>
  </si>
  <si>
    <r>
      <t>2. The distributions for FY 2017 were based on collections for</t>
    </r>
    <r>
      <rPr>
        <sz val="10"/>
        <color theme="1"/>
        <rFont val="Arial"/>
        <family val="2"/>
      </rPr>
      <t xml:space="preserve"> May 2016 through April 2017.</t>
    </r>
  </si>
  <si>
    <t>Based on tax returns filed for Taxable Year 2016</t>
  </si>
  <si>
    <t>*check footnote #3</t>
  </si>
  <si>
    <t>Real Estate Fair Market Value (FMV), Fair Market Value (Taxable), and Local Levy by Locality - Tax Year 2016</t>
  </si>
  <si>
    <t>Comparison of Tax Exempt Value to Total Fair Market Value (FMV) of Real Estate by Locality - Tax Year 2016</t>
  </si>
  <si>
    <t>Assessed Values and Levies by Locality - Tax Year 2016</t>
  </si>
  <si>
    <t>Fiscal Year 2017</t>
  </si>
  <si>
    <t xml:space="preserve">2. Bedford County data now includes data from the City of Bedford. </t>
  </si>
  <si>
    <t xml:space="preserve">http://www.coopercenter.org, or contact </t>
  </si>
  <si>
    <t>Meredith Gunter at (434) 982-5585 or by e-mail at meredith.gunter@virginia.edu.</t>
  </si>
  <si>
    <t>Office of Customer Services</t>
  </si>
  <si>
    <t>P.O. Box 1115</t>
  </si>
  <si>
    <t>Richmond, VA  23218-1115</t>
  </si>
  <si>
    <t>2010 (effective 2011)</t>
  </si>
  <si>
    <r>
      <t>Research and Development Expenses Tax Credit (</t>
    </r>
    <r>
      <rPr>
        <sz val="10"/>
        <color theme="1"/>
        <rFont val="Arial"/>
        <family val="2"/>
      </rPr>
      <t>R</t>
    </r>
    <r>
      <rPr>
        <sz val="10"/>
        <rFont val="Arial"/>
        <family val="2"/>
      </rPr>
      <t>efundable)</t>
    </r>
  </si>
  <si>
    <t xml:space="preserve">1.  Number of returns and amounts are for income tax returns processed during FY 2017, regardless of taxable year.  For most credits, returns for multiple taxable years were processed during the fiscal year.  The total for each return may include carryovers from prior years.   </t>
  </si>
  <si>
    <t>* Number of returns for this credit is not available for release because fewer than four returns claiming the credit were processed in FY 2017.</t>
  </si>
  <si>
    <t xml:space="preserve">*next higest to round up </t>
  </si>
  <si>
    <t>Major Business Facility Job</t>
  </si>
  <si>
    <t>Petersburg*</t>
  </si>
  <si>
    <t>Fiscal Year 2016</t>
  </si>
  <si>
    <t xml:space="preserve">Petersburg* </t>
  </si>
  <si>
    <t>&gt;100%</t>
  </si>
  <si>
    <t>Net Revenue Collections and Department of Taxation General Fund Expenditures ………………………………………………...……………………....………………….…………………………..……………………………..</t>
  </si>
  <si>
    <t>Net Revenue Collections After Refunds by Tax Type ……………………………………...……………………....………………….…………………………..……………………………..</t>
  </si>
  <si>
    <t>Virginia Adjusted Gross Income, Exemptions, Itemized and Standard Deductions, Total Taxable Income, Total Tax Liability, and Average Tax Rates</t>
  </si>
  <si>
    <t xml:space="preserve">Virginia Adjusted Gross Income, Exemptions, Itemized and Standard Deductions, Total Taxable Income, Total Tax Liability, and Average Tax Rates……………………………………...……………………....………………….……………………………………………………………………….…………………..……………………………..                 </t>
  </si>
  <si>
    <t>2016 - 2017</t>
  </si>
  <si>
    <t>Dinwiddie-here</t>
  </si>
  <si>
    <t xml:space="preserve">This report was prepared by the </t>
  </si>
  <si>
    <t>Other economic and demographic data may be found</t>
  </si>
  <si>
    <r>
      <t xml:space="preserve">*Prior to 2003, nonprofit entities needed to obtain legislation granting them an exemption from the General Assembly, unless they qualified under an existing exemption. The Department’s estimate of annual revenue impact of the nonprofit entity exemption is based on the amounts of exempt purchases reported to the Department by nonprofit entities on their applications for a new or renewed exemption under </t>
    </r>
    <r>
      <rPr>
        <i/>
        <sz val="10"/>
        <rFont val="Arial "/>
      </rPr>
      <t>Va. Code</t>
    </r>
    <r>
      <rPr>
        <sz val="10"/>
        <rFont val="Arial "/>
      </rPr>
      <t xml:space="preserve"> § 58.1-609.11.  As many medical related nonprofit organizations enjoyed a grandfathered exemption under </t>
    </r>
    <r>
      <rPr>
        <i/>
        <sz val="10"/>
        <rFont val="Arial "/>
      </rPr>
      <t>Va. Code</t>
    </r>
    <r>
      <rPr>
        <sz val="10"/>
        <rFont val="Arial "/>
      </rPr>
      <t xml:space="preserve"> § 58.1-609.7 until July 1, 2008, the Fiscal Year 2007 estimate is understated.  It does not include the estimated purchases of such organizations that did not apply for a new exemption under </t>
    </r>
    <r>
      <rPr>
        <i/>
        <sz val="10"/>
        <rFont val="Arial "/>
      </rPr>
      <t>Va. Code</t>
    </r>
    <r>
      <rPr>
        <sz val="10"/>
        <rFont val="Arial "/>
      </rPr>
      <t xml:space="preserve"> 58.1-609.11 prior to July 1, 2007.     </t>
    </r>
  </si>
  <si>
    <r>
      <t xml:space="preserve">1. A local license tax may be imposed on gross receipts under </t>
    </r>
    <r>
      <rPr>
        <i/>
        <sz val="9"/>
        <rFont val="Arial"/>
        <family val="2"/>
      </rPr>
      <t xml:space="preserve">Va. Code </t>
    </r>
    <r>
      <rPr>
        <sz val="9"/>
        <rFont val="Arial"/>
        <family val="2"/>
      </rPr>
      <t>§ 58.1-3706.</t>
    </r>
  </si>
  <si>
    <t>4. Some localities exempt certain categories from taxation.</t>
  </si>
  <si>
    <t xml:space="preserve">9. For a few counties, the data may also include the data for towns that have their own school divisions. </t>
  </si>
  <si>
    <t xml:space="preserve">8. Bedford County data includes data from the City of Bedford- which reverted to a town, effective July 1, 2013. </t>
  </si>
  <si>
    <t xml:space="preserve">3. For a few counties, the data may also include the data for towns that have their own school divisions. </t>
  </si>
  <si>
    <r>
      <t>3. Taxable fair market value is the total fair market of real estate minus the special assessment for land preservation (</t>
    </r>
    <r>
      <rPr>
        <i/>
        <sz val="9"/>
        <rFont val="Arial"/>
        <family val="2"/>
      </rPr>
      <t>Va. Code §</t>
    </r>
    <r>
      <rPr>
        <sz val="9"/>
        <rFont val="Arial"/>
        <family val="2"/>
      </rPr>
      <t xml:space="preserve"> 58.1-3230).</t>
    </r>
  </si>
  <si>
    <t xml:space="preserve">6. For a few counties, the data may also include the data for towns that have their own school divisions. </t>
  </si>
  <si>
    <t>1. Average tax rate is computed as the aggregate levy for all counties and cities divided by the aggregate assessed value for all counties and cities.</t>
  </si>
  <si>
    <t xml:space="preserve">Insurance Tax Credits Claimed on Returns  Processed during Fiscal Year 2017 </t>
  </si>
  <si>
    <r>
      <t>1. The Communications Sales Tax is imposed on the sale of communications services at a rate of</t>
    </r>
    <r>
      <rPr>
        <sz val="10"/>
        <color theme="1"/>
        <rFont val="Arial"/>
        <family val="2"/>
      </rPr>
      <t xml:space="preserve"> 5%.</t>
    </r>
    <r>
      <rPr>
        <sz val="10"/>
        <rFont val="Arial"/>
        <family val="2"/>
      </rPr>
      <t xml:space="preserve">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is responsible for paying a communications use tax.</t>
    </r>
  </si>
  <si>
    <t xml:space="preserve">Addition for reserve for loan losses </t>
  </si>
  <si>
    <t>d. Other deductions (total)</t>
  </si>
  <si>
    <t>Capital before Virginia modifications</t>
  </si>
  <si>
    <t>Enterprise Zone Tax Credit</t>
  </si>
  <si>
    <t>Worker Retraining Tax Credit</t>
  </si>
  <si>
    <t>Low Income Housing Tax Credit</t>
  </si>
  <si>
    <t>9. Effective September 1, 2006, the cotton assessment is imposed at the rate of 95 cents per bale.  Prior to September 1, 2006, the cotton assessment was imposed at the rate of 85 cents per bale  All revenues from the tax are deposited into the Virginia Cotton Fund.</t>
  </si>
  <si>
    <t>Other Taxes Net Revenue Collections - Non-General Fund</t>
  </si>
  <si>
    <t xml:space="preserve">5. Beginning September 1, 2004, the tax on cigarettes was imposed at a rate of 20 cents per pack of 20 cigarettes.  Effective July 1, 2005, the tax on cigarette was imposed at a rate of 30 cents per pack of 20 cigarettes.  All revenues from the Cigarette Tax are deposited into the Virginia Health Care Fund.  Effective April 1, 2009, the federal cigarette tax rate was increased by 61.66 cents.  Due to this tax increase, revenue generated by the Virginia cigarette tax declined. </t>
  </si>
  <si>
    <t>7. The Aircraft Sales and Use Tax is imposed at a rate of 2 percent of the sales price.  All revenues from this tax are deposited in a special fund within the Commonwealth Transportation Fund for the administration of the aviation laws of the Commonwealth.</t>
  </si>
  <si>
    <t xml:space="preserve">3. The estate tax was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estates of individuals who died on or after July 1, 2007.  In general, estates owing the tax have nine months to file a return.  Therefore, the last returns were due on March 30, 2008. However, revenue from this tax may continue to be generated by delinquent filers or returns filed on extension. The estate tax includes inheritance, estate and gift. </t>
  </si>
  <si>
    <t>4. The watercraft sales and use tax is imposed at a rate of 2 percent of the purchase price, up to a maximum of $2,000.</t>
  </si>
  <si>
    <t>5. The rolling stock tax on railroads, freight car companies, and certified motor vehicle carriers is $1 on each $100 of assessed value.</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</si>
  <si>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10"/>
        <color theme="1"/>
        <rFont val="Arial"/>
        <family val="2"/>
      </rPr>
      <t>Acts of Assembly</t>
    </r>
    <r>
      <rPr>
        <sz val="10"/>
        <color theme="1"/>
        <rFont val="Arial"/>
        <family val="2"/>
      </rPr>
      <t xml:space="preserve">. </t>
    </r>
  </si>
  <si>
    <t xml:space="preserve">5. Bedford County data includes data from the City of Bedford- which reverted to a town, effective July 1, 2013.  </t>
  </si>
  <si>
    <t xml:space="preserve">2. Bedford County data includes data from the City of Bedford- which reverted to a town, effective July 1, 2013. </t>
  </si>
  <si>
    <t xml:space="preserve">1. Bedford County data includes data from the City of Bedford- which reverted to a town, effective July 1, 2013. </t>
  </si>
  <si>
    <t>1. The current classifications are based on NAICS codes. Prior to 2005, different business classification codes were used. Historic taxable sales cannot be converted to the new classification system.</t>
  </si>
  <si>
    <t>9. A new state tax of 0.7% was effective July 1, 2013 for localities in Northern Virginia region and Hampton Roads region.</t>
  </si>
  <si>
    <t xml:space="preserve">7. The state tax was increased from 4% to 4.3% on July 1, 2013. Of the 0.3% increase, 0.175% goes to Highway Maintenance Operating Fund, 0.05% goes to Intercity Passenger Rail and 0.075% goes to Commonwealth Mass Transit Fund. </t>
  </si>
  <si>
    <t xml:space="preserve">10. Effective beginning FY 2010, dealers with annual taxable sales above the threshold of $1 million or more are required to make a June payment equal to 90 percent of their sales and use tax liability for the previous June. For the payment due June 2017, the threshold was $2.5 million of annual taxable sales.  </t>
  </si>
  <si>
    <t>Based on Corporate Income Tax returns filed for Taxable Year 2015*</t>
  </si>
  <si>
    <t xml:space="preserve"> Corporate Returns</t>
  </si>
  <si>
    <t xml:space="preserve">1. The tax rate is 6% of the corporation's Virginia taxable income, except in the case of certain energy suppliers and telecommunication companies that are subject to a Minimum Tax. </t>
  </si>
  <si>
    <t>2. Tax assessed shown is before any credits.</t>
  </si>
  <si>
    <t>2. Prior to FY 2017, the Commonwealth Accounting and Reporting System was the data source for Corporate Income Tax revenue. Effective with FY 2017, Cardinal, Revenue Status Report is the data source for Corporate Income Tax revenue.</t>
  </si>
  <si>
    <t>2. Contributions are reported by taxable year for returns that are processed during the subsequent calendar year.  For example, contributions reported for Taxable Year 2015 are from all returns processed in calendar year 2016.  The majority of returns processed in calendar year 2016 are for TY 2015; however, some returns from previous taxable years maybe included.</t>
  </si>
  <si>
    <t>3. Prior to July 1, 2010, the peanut excise tax was imposed at the rate of 15 cents per 100 pounds.  Effective July 1, 2010, the peanut excise tax was imposed at the rate of 30 cents per 100 pounds. Beginning July 1, 2016, the rate reverted back to 15 cents per 100 pounds. All revenues are deposited into the Peanut Fund.</t>
  </si>
  <si>
    <t xml:space="preserve">3. Effective January 1, 2014, the General Assembly enacted legislation that allowed an individual to designate their individual income tax refund, or a portion thereof, to be deposited into one or more Virginia College Savings Plan accounts.  </t>
  </si>
  <si>
    <t>1. The Refund Match program automatically matches an overpayment amount on a taxpayer's return to any outstanding tax due to the Department of Taxation, with the exception of fiduciary and estate tax accounts.</t>
  </si>
  <si>
    <t>1. The Set-Off Debt program applies an overpayment amount on a taxpayer's return against accounts receivable due to an agency of the Commonwealth.</t>
  </si>
  <si>
    <t>2. Tax liability is before any tax credits but after the spouse tax adjustment.</t>
  </si>
  <si>
    <t>3.  Bedford County data includes data from the City of Bedford- which reverted to a town, effective July 1, 2013.</t>
  </si>
  <si>
    <t>1. Totals in Table 1.7 may not agree with totals in previous tables due to minor variations in rounding.</t>
  </si>
  <si>
    <t>1.  Bedford County data includes data from the City of Bedford- which reverted to a town, effective July 1, 2013.</t>
  </si>
  <si>
    <t>Separately</t>
  </si>
  <si>
    <t xml:space="preserve">Married Filing </t>
  </si>
  <si>
    <t xml:space="preserve">Joint </t>
  </si>
  <si>
    <t xml:space="preserve">Filing </t>
  </si>
  <si>
    <t xml:space="preserve">Separately </t>
  </si>
  <si>
    <t>Married Filing Separate</t>
  </si>
  <si>
    <t>Married Filing Joint</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</si>
  <si>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</si>
  <si>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</si>
  <si>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</si>
  <si>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</si>
  <si>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</si>
  <si>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</si>
  <si>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r>
      <t xml:space="preserve">7. Total deductions represents standard and itemized deduction and does not include other deductions in </t>
    </r>
    <r>
      <rPr>
        <i/>
        <sz val="10"/>
        <rFont val="Arial"/>
        <family val="2"/>
      </rPr>
      <t xml:space="preserve">Va. Code § </t>
    </r>
    <r>
      <rPr>
        <sz val="10"/>
        <rFont val="Arial"/>
        <family val="2"/>
      </rPr>
      <t xml:space="preserve"> 58.1-322.03.</t>
    </r>
  </si>
  <si>
    <t>1. Tax liability is before any tax credits but after the spouse tax adjustment.</t>
  </si>
  <si>
    <t xml:space="preserve">Corporate Income Tax </t>
  </si>
  <si>
    <t>Bank Franchise (state share)</t>
  </si>
  <si>
    <t xml:space="preserve">Individual Income </t>
  </si>
  <si>
    <t>Net Revenue Collections After Refunds by Tax Type</t>
  </si>
  <si>
    <t>* The Department of Taxation is custodian of the funds appropriated to the State Land Evaluation Advisory</t>
  </si>
  <si>
    <r>
      <t xml:space="preserve">Expenditures on behalf of SLEAC were $102,303 in FY 2016 and were </t>
    </r>
    <r>
      <rPr>
        <sz val="10"/>
        <color theme="1"/>
        <rFont val="Arial"/>
        <family val="2"/>
      </rPr>
      <t>$105,019 in FY 2017.</t>
    </r>
  </si>
  <si>
    <t>6. Prior to FY 2017, the Commonwealth Accounting and Reporting System was the data source for net revenue collections. Effective with FY 2017, Cardinal, Revenue Status Report is the data source for net revenue collections.</t>
  </si>
  <si>
    <t>By the Commonwealth of Virginia</t>
  </si>
  <si>
    <t>By the Department of Taxation*</t>
  </si>
  <si>
    <t>*Includes all taxes administered by the Department of Taxation.</t>
  </si>
  <si>
    <t xml:space="preserve">Set-Off Debt Transferred to Agencies by Taxable Year ……………………………………...……………………....………………….……………………………………………………………………….…………………..……………………………..                                                                           </t>
  </si>
  <si>
    <t xml:space="preserve">Fiscal Year Individual and Corporate Income Tax, Insurance Premium License Tax and Bank Franchise Tax Credits ……………………………………...……………………....………………….……………………………………………………………………….…………………..……………………………..     </t>
  </si>
  <si>
    <t xml:space="preserve">Local Sales Tax Distribution - Fiscal Year 2017……………………………………...……………………....………………….……………………………………………………………………….…………………..……………………………..                 </t>
  </si>
  <si>
    <t xml:space="preserve">Bank Franchise Tax Assessment Statement - Fiscal Year 2017……………………………………...……………………....………………….……………………………………………………………………….…………………..……………………………..                                                                         </t>
  </si>
  <si>
    <t xml:space="preserve">Recordation Tax and Deeds of Conveyance Revenue Collections by Locality </t>
  </si>
  <si>
    <t xml:space="preserve">Communications Sales Tax Distributions, - Fiscal Year 2017 ……………………………………...……………………....………………….……………………………………………………………………….…………………..……………………………..                                                                   </t>
  </si>
  <si>
    <t xml:space="preserve">Number of Insurance Returns, Taxable Premium Income, and Tax Liability……………………………………...……………………....………………….……………………………………………………………………….…………………..……………………………..                                                                   </t>
  </si>
  <si>
    <t xml:space="preserve">Real Estate Fair Market Value (FMV), Fair Market Value (Taxable), Local Levy by Locality - Tax Year 2016 ……………………………………...……………………....………………….……………………………………………………………………….…………………..……………………………..                                        </t>
  </si>
  <si>
    <t xml:space="preserve">Comparison of Tax Exempt Value to Total Fair Market Value (FMV) of Real Estate by Locality - Tax Year 2016 ……………………………………...……………………....………………….……………………………………………………………………….…………………..……………………………..                                          </t>
  </si>
  <si>
    <t xml:space="preserve">Nonprofit Exemption Annual Report, Fiscal Year 2017……………………………………...……………………....………………….……………………………………………………………………….…………………..……………………………..    </t>
  </si>
  <si>
    <t>Fiscal Year Individual and Corporate Income Tax, Insurance Premiums License Tax and Bank Franchise Tax Credits</t>
  </si>
  <si>
    <t>3.  The amount shown for the Coalfields Employment Enhancement Tax Credit includes the amount refunded to taxpayers, as well as that deposited with the Coalfields Economic Development Authority.</t>
  </si>
  <si>
    <t xml:space="preserve">Exemptions, Standard and Itemized Deductions, and Number of Returns by Filing Status/Locality……………………………………...……………………....………………….……………………………………………………………………….…………………..……………………………..                                                     </t>
  </si>
  <si>
    <t>Exemptions, Standard and Itemized Deductions, and Number of Returns by Filing Status/Locality</t>
  </si>
  <si>
    <t>1. As reported in these tables, individual income tax includes individual and fiduciary income tax, individual estimated income tax, and employer income tax withholding.</t>
  </si>
  <si>
    <t>4. Not all sales are subject to the Retail Sales and Use Tax. Numerous sales are excluded or exempted.</t>
  </si>
  <si>
    <t xml:space="preserve">Estate Tax </t>
  </si>
  <si>
    <t xml:space="preserve">Tangible Personal Property, Machinery and Tools, Merchants' Capital, and Public Service Corporations by Locality ……………………………………...……………………....………………….……………………………………………………………………….…………………..……………………………..                             </t>
  </si>
  <si>
    <t xml:space="preserve">7. The amount of insurance tax credits reported is for returns processed during FY 2017, regardless of taxable year. This table only lists insurance tax credits claimed for FY 2017 that were greater than zero.   </t>
  </si>
  <si>
    <t xml:space="preserve">* Locality did not submit data for Tax Year 2016 and as such the locality's Tax Year 2015 data is being reported.  </t>
  </si>
  <si>
    <t xml:space="preserve">2. Prior to FY 2017, the Commonwealth Accounting and Reporting System was the data source for net revenue collections. Effective with FY 2017, Cardinal, Revenue Status Report is the data source for net revenue collections. </t>
  </si>
  <si>
    <t>2015 - 2016</t>
  </si>
  <si>
    <r>
      <t xml:space="preserve">* Contributions to political parties are limited to $25 ($50 for each spouse on a joint return), see </t>
    </r>
    <r>
      <rPr>
        <i/>
        <sz val="10"/>
        <rFont val="Arial"/>
        <family val="2"/>
      </rPr>
      <t>Va. Code §</t>
    </r>
    <r>
      <rPr>
        <sz val="10"/>
        <rFont val="Arial"/>
        <family val="2"/>
      </rPr>
      <t xml:space="preserve">  58.1-344.3 (B) (3).  </t>
    </r>
  </si>
  <si>
    <t xml:space="preserve">5. Pass-through entities such as S corporations, partnerships and limited liability companies generally file Form 502. Any income flows through to owners of each pass-through entity and they report all taxable income on their tax returns.  During Taxable Year 2015, there were 234,120 pass-through entity returns filed. </t>
  </si>
  <si>
    <t xml:space="preserve">11. Prior to FY 2017, the Commonwealth Accounting and Reporting System was the data source for net revenue collections. Effective with FY 2017, Cardinal, Revenue Status Report is the data source for net revenue collections. </t>
  </si>
  <si>
    <t xml:space="preserve">3. Insurance companies are subject to tax on their gross premium income. Depending on the line(s) of insurance from which the premiums were derived, the tax rates for taxable year 2016 were 2.25% and 1.00%. Surplus lines brokers are required to pay the tax on each policy of insurance they produce during the preceding calendar year with an insurer that is not licensed to conduct business in Virginia. Surplus lines brokers are subject to a rate of 2.25%. </t>
  </si>
  <si>
    <r>
      <t>**Effective July 1, 2013, the Retail Sales and Use Tax was increased to 5.3% and a new state tax of 0.7% was effective for localities in the Northern Virginia region and Hampton Roads region. Starting with Fiscal Year 2014, the blended Sales and Use Tax rate of 5.67% was used to calculate the revenue impact for non-profit organizations.</t>
    </r>
    <r>
      <rPr>
        <sz val="10"/>
        <color rgb="FFC00000"/>
        <rFont val="Arial "/>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</si>
</sst>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
    <numFmt numFmtId="177" formatCode="General_)"/>
    <numFmt numFmtId="178" formatCode="0.000%"/>
    <numFmt numFmtId="179" formatCode="_(* #,##0_);_(* \(#,##0\);_(* &quot;-&quot;??_);_(@_)"/>
  </numFmts>
  <fonts count="136">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b/>
      <u/>
      <sz val="9"/>
      <name val="Arial"/>
      <family val="2"/>
    </font>
    <font>
      <b/>
      <sz val="12"/>
      <color indexed="9"/>
      <name val="Arial"/>
      <family val="2"/>
    </font>
    <font>
      <sz val="12"/>
      <color indexed="9"/>
      <name val="COUR"/>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i/>
      <sz val="12"/>
      <color theme="0" tint="-0.499984740745262"/>
      <name val="Arial"/>
      <family val="2"/>
    </font>
    <font>
      <sz val="12"/>
      <color theme="1"/>
      <name val="Arial"/>
      <family val="2"/>
    </font>
    <font>
      <sz val="9"/>
      <color theme="1"/>
      <name val="Arial"/>
      <family val="2"/>
    </font>
    <font>
      <i/>
      <sz val="10"/>
      <color theme="0" tint="-0.499984740745262"/>
      <name val="Arial"/>
      <family val="2"/>
    </font>
    <font>
      <i/>
      <sz val="10"/>
      <color theme="0" tint="-0.499984740745262"/>
      <name val="Arial "/>
    </font>
    <font>
      <sz val="12"/>
      <color theme="0" tint="-0.14999847407452621"/>
      <name val="Arial"/>
      <family val="2"/>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b/>
      <sz val="9"/>
      <color rgb="FFC00000"/>
      <name val="Arial"/>
      <family val="2"/>
    </font>
    <font>
      <sz val="10"/>
      <color theme="0"/>
      <name val="COUR"/>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sz val="10"/>
      <color theme="1"/>
      <name val="Bookman Old Style"/>
      <family val="1"/>
    </font>
    <font>
      <u/>
      <sz val="10"/>
      <color theme="10"/>
      <name val="Arial"/>
      <family val="2"/>
    </font>
    <font>
      <sz val="11"/>
      <color theme="1"/>
      <name val="Arial"/>
      <family val="2"/>
    </font>
    <font>
      <sz val="10"/>
      <color theme="1"/>
      <name val="COUR"/>
    </font>
    <font>
      <sz val="9"/>
      <color theme="0"/>
      <name val="Arial"/>
      <family val="2"/>
    </font>
    <font>
      <b/>
      <sz val="10"/>
      <color theme="0"/>
      <name val="Arial"/>
      <family val="2"/>
    </font>
    <font>
      <sz val="10"/>
      <color theme="0" tint="-0.499984740745262"/>
      <name val="Arial"/>
      <family val="2"/>
    </font>
    <font>
      <vertAlign val="superscript"/>
      <sz val="10"/>
      <color rgb="FFC00000"/>
      <name val="Arial"/>
      <family val="2"/>
    </font>
    <font>
      <sz val="10"/>
      <color rgb="FFC00000"/>
      <name val="Arial "/>
    </font>
    <font>
      <sz val="10"/>
      <color rgb="FFC00000"/>
      <name val="Arial "/>
      <family val="2"/>
    </font>
    <font>
      <b/>
      <sz val="11"/>
      <color theme="1"/>
      <name val="Arial"/>
      <family val="2"/>
    </font>
    <font>
      <i/>
      <sz val="10"/>
      <color theme="0"/>
      <name val="Arial"/>
      <family val="2"/>
    </font>
    <font>
      <sz val="12"/>
      <color theme="0" tint="-0.499984740745262"/>
      <name val="Arial"/>
      <family val="2"/>
    </font>
    <font>
      <b/>
      <sz val="8"/>
      <color theme="1"/>
      <name val="Arial"/>
      <family val="2"/>
    </font>
    <font>
      <sz val="10"/>
      <color theme="0" tint="-0.499984740745262"/>
      <name val="Arial "/>
      <family val="2"/>
    </font>
    <font>
      <sz val="10"/>
      <name val="Segoe UI"/>
      <family val="2"/>
    </font>
    <font>
      <sz val="8"/>
      <color theme="0"/>
      <name val="Arial"/>
      <family val="2"/>
    </font>
    <font>
      <b/>
      <sz val="12"/>
      <color theme="0" tint="-0.499984740745262"/>
      <name val="Arial"/>
      <family val="2"/>
    </font>
    <font>
      <sz val="12"/>
      <color theme="0" tint="-0.499984740745262"/>
      <name val="COUR"/>
    </font>
    <font>
      <sz val="8"/>
      <color theme="0" tint="-0.499984740745262"/>
      <name val="Arial"/>
      <family val="2"/>
    </font>
    <font>
      <b/>
      <sz val="11"/>
      <color theme="0" tint="-0.499984740745262"/>
      <name val="Arial"/>
      <family val="2"/>
    </font>
    <font>
      <b/>
      <sz val="9"/>
      <color theme="0" tint="-0.499984740745262"/>
      <name val="Arial"/>
      <family val="2"/>
    </font>
    <font>
      <b/>
      <sz val="10"/>
      <color theme="0" tint="-0.499984740745262"/>
      <name val="Arial"/>
      <family val="2"/>
    </font>
    <font>
      <sz val="9"/>
      <color theme="0" tint="-0.499984740745262"/>
      <name val="Arial"/>
      <family val="2"/>
    </font>
    <font>
      <i/>
      <sz val="12"/>
      <color theme="0"/>
      <name val="Arial"/>
      <family val="2"/>
    </font>
    <font>
      <i/>
      <sz val="9"/>
      <color theme="0"/>
      <name val="Arial"/>
      <family val="2"/>
    </font>
    <font>
      <i/>
      <sz val="10"/>
      <name val="Arial "/>
    </font>
    <font>
      <i/>
      <sz val="9"/>
      <name val="Arial"/>
      <family val="2"/>
    </font>
    <font>
      <i/>
      <sz val="10"/>
      <color theme="1"/>
      <name val="Arial"/>
      <family val="2"/>
    </font>
    <font>
      <b/>
      <sz val="12"/>
      <color theme="0"/>
      <name val="Arial"/>
      <family val="2"/>
    </font>
    <font>
      <sz val="8.5"/>
      <name val="Arial"/>
      <family val="2"/>
    </font>
    <font>
      <sz val="12"/>
      <color theme="0"/>
      <name val="COUR"/>
    </font>
  </fonts>
  <fills count="37">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5">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thin">
        <color indexed="64"/>
      </top>
      <bottom style="double">
        <color auto="1"/>
      </bottom>
      <diagonal/>
    </border>
    <border>
      <left style="medium">
        <color indexed="64"/>
      </left>
      <right style="medium">
        <color indexed="64"/>
      </right>
      <top style="thin">
        <color indexed="64"/>
      </top>
      <bottom style="double">
        <color auto="1"/>
      </bottom>
      <diagonal/>
    </border>
    <border>
      <left/>
      <right/>
      <top style="medium">
        <color auto="1"/>
      </top>
      <bottom/>
      <diagonal/>
    </border>
  </borders>
  <cellStyleXfs count="87">
    <xf numFmtId="0" fontId="0" fillId="0" borderId="0"/>
    <xf numFmtId="43" fontId="44" fillId="0" borderId="0" applyFont="0" applyFill="0" applyBorder="0" applyAlignment="0" applyProtection="0"/>
    <xf numFmtId="43" fontId="57"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4" fillId="0" borderId="0" applyFont="0" applyFill="0" applyBorder="0" applyAlignment="0" applyProtection="0"/>
    <xf numFmtId="44" fontId="12" fillId="0" borderId="0" applyFont="0" applyFill="0" applyBorder="0" applyProtection="0"/>
    <xf numFmtId="0" fontId="57"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4" fillId="0" borderId="0"/>
    <xf numFmtId="0" fontId="44" fillId="0" borderId="0"/>
    <xf numFmtId="0" fontId="19" fillId="0" borderId="0"/>
    <xf numFmtId="0" fontId="19" fillId="0" borderId="0"/>
    <xf numFmtId="0" fontId="3" fillId="0" borderId="0"/>
    <xf numFmtId="0" fontId="44" fillId="0" borderId="0"/>
    <xf numFmtId="0" fontId="8" fillId="0" borderId="0"/>
    <xf numFmtId="0" fontId="12" fillId="0" borderId="0"/>
    <xf numFmtId="0" fontId="19" fillId="0" borderId="0"/>
    <xf numFmtId="0" fontId="44" fillId="0" borderId="0"/>
    <xf numFmtId="0" fontId="44" fillId="0" borderId="0"/>
    <xf numFmtId="177" fontId="48" fillId="0" borderId="0"/>
    <xf numFmtId="0" fontId="12" fillId="0" borderId="0"/>
    <xf numFmtId="0" fontId="12" fillId="0" borderId="0"/>
    <xf numFmtId="0" fontId="44" fillId="0" borderId="0"/>
    <xf numFmtId="0" fontId="12" fillId="0" borderId="0"/>
    <xf numFmtId="9" fontId="2" fillId="0" borderId="0" applyFont="0" applyFill="0" applyBorder="0" applyAlignment="0" applyProtection="0"/>
    <xf numFmtId="9" fontId="44" fillId="0" borderId="0" applyFont="0" applyFill="0" applyBorder="0" applyAlignment="0" applyProtection="0"/>
    <xf numFmtId="9" fontId="12" fillId="0" borderId="0" applyFont="0" applyFill="0" applyBorder="0" applyAlignment="0" applyProtection="0"/>
    <xf numFmtId="9" fontId="57" fillId="0" borderId="0" applyFont="0" applyFill="0" applyBorder="0" applyAlignment="0" applyProtection="0"/>
    <xf numFmtId="0" fontId="2" fillId="0" borderId="0"/>
    <xf numFmtId="43" fontId="62" fillId="0" borderId="0" applyFont="0" applyFill="0" applyBorder="0" applyAlignment="0" applyProtection="0"/>
    <xf numFmtId="0" fontId="63" fillId="0" borderId="0" applyNumberFormat="0" applyFill="0" applyBorder="0" applyAlignment="0" applyProtection="0"/>
    <xf numFmtId="0" fontId="64" fillId="0" borderId="31" applyNumberFormat="0" applyFill="0" applyAlignment="0" applyProtection="0"/>
    <xf numFmtId="0" fontId="65" fillId="0" borderId="32" applyNumberFormat="0" applyFill="0" applyAlignment="0" applyProtection="0"/>
    <xf numFmtId="0" fontId="66" fillId="0" borderId="33" applyNumberFormat="0" applyFill="0" applyAlignment="0" applyProtection="0"/>
    <xf numFmtId="0" fontId="66" fillId="0" borderId="0" applyNumberFormat="0" applyFill="0" applyBorder="0" applyAlignment="0" applyProtection="0"/>
    <xf numFmtId="0" fontId="67" fillId="6" borderId="0" applyNumberFormat="0" applyBorder="0" applyAlignment="0" applyProtection="0"/>
    <xf numFmtId="0" fontId="68" fillId="7" borderId="0" applyNumberFormat="0" applyBorder="0" applyAlignment="0" applyProtection="0"/>
    <xf numFmtId="0" fontId="69" fillId="8" borderId="0" applyNumberFormat="0" applyBorder="0" applyAlignment="0" applyProtection="0"/>
    <xf numFmtId="0" fontId="70" fillId="9" borderId="34" applyNumberFormat="0" applyAlignment="0" applyProtection="0"/>
    <xf numFmtId="0" fontId="71" fillId="10" borderId="35" applyNumberFormat="0" applyAlignment="0" applyProtection="0"/>
    <xf numFmtId="0" fontId="72" fillId="10" borderId="34" applyNumberFormat="0" applyAlignment="0" applyProtection="0"/>
    <xf numFmtId="0" fontId="73" fillId="0" borderId="36" applyNumberFormat="0" applyFill="0" applyAlignment="0" applyProtection="0"/>
    <xf numFmtId="0" fontId="74" fillId="11" borderId="37" applyNumberFormat="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39" applyNumberFormat="0" applyFill="0" applyAlignment="0" applyProtection="0"/>
    <xf numFmtId="0" fontId="7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8" fillId="16" borderId="0" applyNumberFormat="0" applyBorder="0" applyAlignment="0" applyProtection="0"/>
    <xf numFmtId="0" fontId="7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8" fillId="20" borderId="0" applyNumberFormat="0" applyBorder="0" applyAlignment="0" applyProtection="0"/>
    <xf numFmtId="0" fontId="7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8" fillId="28" borderId="0" applyNumberFormat="0" applyBorder="0" applyAlignment="0" applyProtection="0"/>
    <xf numFmtId="0" fontId="7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8" fillId="32" borderId="0" applyNumberFormat="0" applyBorder="0" applyAlignment="0" applyProtection="0"/>
    <xf numFmtId="0" fontId="7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8"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xf numFmtId="0" fontId="105" fillId="0" borderId="0" applyNumberFormat="0" applyFill="0" applyBorder="0" applyAlignment="0" applyProtection="0">
      <alignment vertical="top"/>
      <protection locked="0"/>
    </xf>
  </cellStyleXfs>
  <cellXfs count="1368">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2" fontId="2" fillId="0" borderId="0" xfId="0" applyNumberFormat="1" applyFont="1" applyAlignment="1">
      <alignment horizontal="center"/>
    </xf>
    <xf numFmtId="168" fontId="2" fillId="0" borderId="0" xfId="0" applyNumberFormat="1" applyFont="1" applyAlignment="1">
      <alignment horizontal="right"/>
    </xf>
    <xf numFmtId="0" fontId="0" fillId="0" borderId="0" xfId="0" applyBorder="1"/>
    <xf numFmtId="3" fontId="3" fillId="0" borderId="0" xfId="0" applyNumberFormat="1" applyFont="1" applyAlignment="1">
      <alignment horizontal="right"/>
    </xf>
    <xf numFmtId="0" fontId="6" fillId="0" borderId="2" xfId="0" applyFont="1" applyBorder="1"/>
    <xf numFmtId="167" fontId="6" fillId="0" borderId="2" xfId="0" applyNumberFormat="1" applyFont="1" applyBorder="1"/>
    <xf numFmtId="168" fontId="14" fillId="0" borderId="0" xfId="0" applyNumberFormat="1" applyFont="1" applyAlignment="1"/>
    <xf numFmtId="164" fontId="3" fillId="0" borderId="0" xfId="0" applyNumberFormat="1" applyFont="1" applyBorder="1" applyAlignment="1">
      <alignment horizontal="right"/>
    </xf>
    <xf numFmtId="10" fontId="2" fillId="0" borderId="0" xfId="0" applyNumberFormat="1" applyFont="1" applyAlignment="1">
      <alignment horizontal="center"/>
    </xf>
    <xf numFmtId="168" fontId="2" fillId="0" borderId="0" xfId="0" applyNumberFormat="1" applyFont="1" applyAlignment="1"/>
    <xf numFmtId="164" fontId="14" fillId="0" borderId="0" xfId="0" applyNumberFormat="1" applyFont="1" applyAlignment="1"/>
    <xf numFmtId="3" fontId="14" fillId="0" borderId="0" xfId="0" applyNumberFormat="1" applyFont="1" applyAlignment="1"/>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6" fillId="2" borderId="0" xfId="0" applyNumberFormat="1" applyFont="1" applyFill="1" applyAlignment="1">
      <alignment horizontal="center"/>
    </xf>
    <xf numFmtId="0" fontId="17" fillId="0" borderId="0" xfId="0" applyNumberFormat="1" applyFont="1" applyAlignment="1">
      <alignment horizontal="center"/>
    </xf>
    <xf numFmtId="0" fontId="17" fillId="0" borderId="0" xfId="0" applyNumberFormat="1" applyFont="1" applyAlignment="1"/>
    <xf numFmtId="0" fontId="18" fillId="3" borderId="0" xfId="0" applyNumberFormat="1" applyFont="1" applyFill="1" applyAlignment="1">
      <alignment horizontal="left"/>
    </xf>
    <xf numFmtId="164" fontId="2" fillId="0" borderId="0" xfId="0" applyNumberFormat="1" applyFont="1" applyAlignment="1">
      <alignment horizontal="right"/>
    </xf>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quotePrefix="1" applyNumberFormat="1" applyFont="1" applyBorder="1" applyAlignment="1" applyProtection="1">
      <alignment horizontal="right"/>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3" fillId="0" borderId="0" xfId="16"/>
    <xf numFmtId="0" fontId="6" fillId="0" borderId="0" xfId="16" applyFont="1"/>
    <xf numFmtId="0" fontId="8" fillId="0" borderId="9" xfId="16" applyFont="1" applyBorder="1"/>
    <xf numFmtId="0" fontId="8" fillId="0" borderId="0" xfId="16" applyFont="1"/>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10" fontId="8" fillId="0" borderId="0" xfId="36" applyNumberFormat="1" applyFont="1"/>
    <xf numFmtId="0" fontId="8" fillId="0" borderId="0" xfId="16" applyFont="1" applyAlignment="1" applyProtection="1">
      <alignment horizontal="center"/>
    </xf>
    <xf numFmtId="37" fontId="8" fillId="0" borderId="0" xfId="16" applyNumberFormat="1" applyFont="1" applyProtection="1"/>
    <xf numFmtId="0" fontId="23" fillId="0" borderId="0" xfId="16" applyFont="1" applyAlignment="1" applyProtection="1">
      <alignment horizontal="left"/>
    </xf>
    <xf numFmtId="37" fontId="23" fillId="0" borderId="0" xfId="16" applyNumberFormat="1" applyFont="1" applyProtection="1"/>
    <xf numFmtId="0" fontId="23" fillId="0" borderId="0" xfId="16" applyFont="1"/>
    <xf numFmtId="0" fontId="32" fillId="0" borderId="0" xfId="16" applyFont="1"/>
    <xf numFmtId="0" fontId="33" fillId="0" borderId="0" xfId="16" applyFont="1"/>
    <xf numFmtId="0" fontId="34" fillId="0" borderId="0" xfId="16" applyFont="1" applyAlignment="1">
      <alignment horizontal="center"/>
    </xf>
    <xf numFmtId="0" fontId="12" fillId="0" borderId="0" xfId="0" applyFont="1"/>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39"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39"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12" fillId="0" borderId="0" xfId="0" applyNumberFormat="1" applyFont="1" applyAlignment="1"/>
    <xf numFmtId="0" fontId="22" fillId="0" borderId="0" xfId="0" applyNumberFormat="1" applyFont="1" applyAlignment="1"/>
    <xf numFmtId="0" fontId="2" fillId="0" borderId="0" xfId="0" applyFont="1"/>
    <xf numFmtId="167" fontId="2" fillId="0" borderId="0" xfId="0" applyNumberFormat="1" applyFont="1" applyAlignment="1">
      <alignment horizontal="center"/>
    </xf>
    <xf numFmtId="0" fontId="40" fillId="0" borderId="0" xfId="0" applyFont="1" applyAlignment="1">
      <alignment horizontal="centerContinuous"/>
    </xf>
    <xf numFmtId="0" fontId="41" fillId="0" borderId="0" xfId="0" applyFont="1" applyAlignment="1">
      <alignment horizontal="centerContinuous"/>
    </xf>
    <xf numFmtId="0" fontId="21" fillId="0" borderId="0" xfId="0" applyFont="1"/>
    <xf numFmtId="0" fontId="34" fillId="0" borderId="0" xfId="0" applyFont="1"/>
    <xf numFmtId="0" fontId="21" fillId="0" borderId="0" xfId="0" applyFont="1" applyBorder="1"/>
    <xf numFmtId="0" fontId="21" fillId="0" borderId="0" xfId="0" applyFont="1" applyBorder="1" applyAlignment="1"/>
    <xf numFmtId="0" fontId="21" fillId="0" borderId="11" xfId="0" applyFont="1" applyBorder="1"/>
    <xf numFmtId="0" fontId="8" fillId="0" borderId="0" xfId="0" applyFont="1"/>
    <xf numFmtId="0" fontId="42" fillId="0" borderId="0" xfId="0" applyFont="1" applyAlignment="1"/>
    <xf numFmtId="0" fontId="43"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44" fillId="0" borderId="15" xfId="29" applyFont="1" applyFill="1" applyBorder="1" applyAlignment="1"/>
    <xf numFmtId="0" fontId="24" fillId="0" borderId="15" xfId="29" applyFont="1" applyFill="1" applyBorder="1" applyAlignment="1">
      <alignment horizontal="center"/>
    </xf>
    <xf numFmtId="0" fontId="44" fillId="0" borderId="0" xfId="29" applyFill="1" applyBorder="1" applyAlignment="1"/>
    <xf numFmtId="5" fontId="44" fillId="0" borderId="0" xfId="29" applyNumberFormat="1" applyFont="1" applyFill="1" applyBorder="1" applyAlignment="1"/>
    <xf numFmtId="5" fontId="44" fillId="0" borderId="0" xfId="29" applyNumberFormat="1" applyFont="1" applyFill="1" applyBorder="1" applyAlignment="1">
      <alignment horizontal="right"/>
    </xf>
    <xf numFmtId="0" fontId="44" fillId="0" borderId="0" xfId="29" applyFill="1" applyBorder="1" applyAlignment="1">
      <alignment horizontal="left"/>
    </xf>
    <xf numFmtId="37" fontId="44" fillId="0" borderId="0" xfId="29" applyNumberFormat="1" applyFont="1" applyFill="1" applyBorder="1" applyAlignment="1"/>
    <xf numFmtId="37" fontId="44" fillId="0" borderId="0" xfId="29" applyNumberFormat="1" applyFont="1" applyFill="1" applyBorder="1" applyAlignment="1">
      <alignment horizontal="right"/>
    </xf>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4" fillId="0" borderId="0" xfId="29" applyNumberFormat="1" applyFill="1" applyBorder="1" applyAlignment="1"/>
    <xf numFmtId="0" fontId="44" fillId="0" borderId="0" xfId="29" applyFont="1" applyFill="1" applyBorder="1" applyAlignment="1"/>
    <xf numFmtId="5" fontId="24" fillId="0" borderId="15" xfId="29" applyNumberFormat="1" applyFont="1" applyFill="1" applyBorder="1" applyAlignment="1"/>
    <xf numFmtId="0" fontId="0" fillId="0" borderId="0" xfId="0" applyNumberFormat="1" applyFont="1" applyAlignment="1"/>
    <xf numFmtId="0" fontId="45"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6"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0" fontId="17" fillId="0" borderId="16" xfId="22" applyNumberFormat="1" applyFont="1" applyFill="1" applyBorder="1" applyAlignment="1">
      <alignment horizontal="right" vertical="center" wrapText="1"/>
    </xf>
    <xf numFmtId="167" fontId="17" fillId="0" borderId="15" xfId="22" applyNumberFormat="1" applyFont="1" applyFill="1" applyBorder="1" applyAlignment="1">
      <alignment horizontal="right" vertical="center"/>
    </xf>
    <xf numFmtId="0" fontId="0" fillId="0" borderId="0" xfId="0" applyNumberFormat="1" applyFont="1" applyFill="1" applyAlignment="1"/>
    <xf numFmtId="176" fontId="17" fillId="0" borderId="15" xfId="22" applyNumberFormat="1" applyFont="1" applyFill="1" applyBorder="1" applyAlignment="1">
      <alignment horizontal="right" vertical="center"/>
    </xf>
    <xf numFmtId="3" fontId="12" fillId="5" borderId="0" xfId="32" applyNumberFormat="1" applyFont="1" applyFill="1" applyBorder="1"/>
    <xf numFmtId="3" fontId="12" fillId="5" borderId="0" xfId="32" applyNumberFormat="1" applyFont="1" applyFill="1"/>
    <xf numFmtId="0" fontId="12" fillId="5" borderId="0" xfId="32" applyFont="1" applyFill="1"/>
    <xf numFmtId="167" fontId="12" fillId="0" borderId="0" xfId="8" applyNumberFormat="1"/>
    <xf numFmtId="167" fontId="44" fillId="0" borderId="0" xfId="23" applyNumberFormat="1" applyFont="1" applyFill="1" applyBorder="1" applyAlignment="1">
      <alignment vertical="center"/>
    </xf>
    <xf numFmtId="3" fontId="44" fillId="0" borderId="0" xfId="23" applyNumberFormat="1" applyFont="1" applyFill="1" applyBorder="1" applyAlignment="1">
      <alignment vertical="center"/>
    </xf>
    <xf numFmtId="0" fontId="44" fillId="0" borderId="0" xfId="25"/>
    <xf numFmtId="0" fontId="22" fillId="0" borderId="0" xfId="25" applyFont="1" applyAlignment="1">
      <alignment horizontal="right"/>
    </xf>
    <xf numFmtId="0" fontId="44" fillId="0" borderId="0" xfId="25" applyAlignment="1"/>
    <xf numFmtId="0" fontId="44" fillId="0" borderId="0" xfId="25" applyAlignment="1">
      <alignment horizontal="right"/>
    </xf>
    <xf numFmtId="0" fontId="24" fillId="0" borderId="0" xfId="25" applyFont="1"/>
    <xf numFmtId="0" fontId="6" fillId="0" borderId="0" xfId="25" applyFont="1" applyAlignment="1"/>
    <xf numFmtId="0" fontId="44" fillId="0" borderId="0" xfId="25" applyAlignment="1">
      <alignment wrapText="1"/>
    </xf>
    <xf numFmtId="0" fontId="44"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4" fillId="0" borderId="0" xfId="25" applyNumberFormat="1" applyAlignment="1">
      <alignment horizontal="right"/>
    </xf>
    <xf numFmtId="167" fontId="44" fillId="0" borderId="0" xfId="25" applyNumberFormat="1"/>
    <xf numFmtId="3" fontId="44" fillId="0" borderId="0" xfId="25" applyNumberFormat="1"/>
    <xf numFmtId="0" fontId="0" fillId="0" borderId="0" xfId="25" applyFont="1" applyAlignment="1"/>
    <xf numFmtId="3" fontId="44" fillId="0" borderId="0" xfId="25" applyNumberFormat="1" applyFont="1"/>
    <xf numFmtId="0" fontId="44"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4" fillId="0" borderId="0" xfId="25" applyNumberFormat="1"/>
    <xf numFmtId="0" fontId="44"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12" fillId="0" borderId="27" xfId="20" applyFont="1" applyBorder="1" applyAlignment="1">
      <alignment horizontal="center"/>
    </xf>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4" fillId="0" borderId="0" xfId="25" applyNumberFormat="1" applyBorder="1" applyAlignment="1"/>
    <xf numFmtId="3" fontId="44" fillId="0" borderId="26" xfId="25" applyNumberFormat="1" applyBorder="1" applyAlignment="1"/>
    <xf numFmtId="0" fontId="44"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1"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1" fillId="0" borderId="0" xfId="21" applyFont="1" applyBorder="1"/>
    <xf numFmtId="3" fontId="12" fillId="0" borderId="0" xfId="21" applyNumberFormat="1" applyFont="1" applyFill="1"/>
    <xf numFmtId="0" fontId="51"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0" fontId="24" fillId="0" borderId="15" xfId="21" applyFont="1" applyBorder="1"/>
    <xf numFmtId="3" fontId="24" fillId="0" borderId="15" xfId="21" applyNumberFormat="1" applyFont="1" applyBorder="1"/>
    <xf numFmtId="167" fontId="24" fillId="0" borderId="15" xfId="21" applyNumberFormat="1" applyFont="1" applyBorder="1"/>
    <xf numFmtId="164"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1" fillId="0" borderId="0" xfId="21" applyNumberFormat="1" applyFont="1"/>
    <xf numFmtId="10" fontId="58" fillId="0" borderId="0" xfId="36" applyNumberFormat="1" applyFont="1"/>
    <xf numFmtId="3" fontId="20" fillId="0" borderId="0" xfId="28" applyNumberFormat="1" applyFont="1" applyFill="1"/>
    <xf numFmtId="0" fontId="34" fillId="0" borderId="0" xfId="10" applyFont="1"/>
    <xf numFmtId="0" fontId="23" fillId="0" borderId="0" xfId="10" applyFont="1"/>
    <xf numFmtId="0" fontId="23" fillId="0" borderId="0" xfId="10" applyNumberFormat="1" applyFont="1" applyAlignment="1">
      <alignment horizontal="center"/>
    </xf>
    <xf numFmtId="0" fontId="23" fillId="0" borderId="0" xfId="10" applyFont="1" applyBorder="1"/>
    <xf numFmtId="0" fontId="25" fillId="0" borderId="0" xfId="10" applyFont="1" applyBorder="1"/>
    <xf numFmtId="0" fontId="25" fillId="0" borderId="0" xfId="10" applyFont="1" applyBorder="1" applyAlignment="1">
      <alignment horizontal="left"/>
    </xf>
    <xf numFmtId="0" fontId="25" fillId="0" borderId="19" xfId="10" applyFont="1" applyBorder="1" applyAlignment="1">
      <alignment horizontal="left"/>
    </xf>
    <xf numFmtId="0" fontId="25" fillId="0" borderId="1" xfId="10" applyFont="1" applyBorder="1" applyAlignment="1">
      <alignment horizontal="center"/>
    </xf>
    <xf numFmtId="0" fontId="25" fillId="0" borderId="1" xfId="10" applyNumberFormat="1" applyFont="1" applyBorder="1" applyAlignment="1">
      <alignment horizontal="center"/>
    </xf>
    <xf numFmtId="0" fontId="25" fillId="0" borderId="0" xfId="10" applyFont="1" applyAlignment="1">
      <alignment horizontal="center"/>
    </xf>
    <xf numFmtId="0" fontId="25" fillId="0" borderId="0" xfId="10" applyFont="1" applyBorder="1" applyAlignment="1">
      <alignment horizontal="center"/>
    </xf>
    <xf numFmtId="0" fontId="23" fillId="0" borderId="0" xfId="10" applyFont="1" applyFill="1"/>
    <xf numFmtId="167" fontId="23" fillId="0" borderId="0" xfId="10" applyNumberFormat="1" applyFont="1" applyFill="1"/>
    <xf numFmtId="167" fontId="23" fillId="0" borderId="0" xfId="6" applyNumberFormat="1" applyFont="1" applyFill="1"/>
    <xf numFmtId="0" fontId="23" fillId="0" borderId="0" xfId="10" applyNumberFormat="1" applyFont="1" applyFill="1" applyAlignment="1">
      <alignment horizontal="center"/>
    </xf>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xf numFmtId="3" fontId="23" fillId="0" borderId="0" xfId="6" applyNumberFormat="1" applyFont="1"/>
    <xf numFmtId="3" fontId="23" fillId="0" borderId="0" xfId="6" applyNumberFormat="1" applyFont="1" applyBorder="1"/>
    <xf numFmtId="0" fontId="23" fillId="0" borderId="0" xfId="10" applyFont="1" applyBorder="1" applyAlignment="1">
      <alignment horizontal="center"/>
    </xf>
    <xf numFmtId="169" fontId="23" fillId="0" borderId="0" xfId="10" applyNumberFormat="1" applyFont="1" applyBorder="1"/>
    <xf numFmtId="3" fontId="23" fillId="0" borderId="0" xfId="10" applyNumberFormat="1" applyFont="1" applyFill="1"/>
    <xf numFmtId="3" fontId="23" fillId="0" borderId="0" xfId="6" applyNumberFormat="1" applyFont="1" applyFill="1"/>
    <xf numFmtId="3" fontId="23" fillId="0" borderId="0" xfId="6" applyNumberFormat="1" applyFont="1" applyFill="1" applyBorder="1"/>
    <xf numFmtId="5" fontId="23" fillId="0" borderId="0" xfId="6" applyNumberFormat="1" applyFont="1" applyBorder="1"/>
    <xf numFmtId="3" fontId="23" fillId="0" borderId="0" xfId="9" applyNumberFormat="1" applyFont="1"/>
    <xf numFmtId="0" fontId="23" fillId="0" borderId="0" xfId="9" applyNumberFormat="1" applyFont="1" applyAlignment="1">
      <alignment horizontal="center"/>
    </xf>
    <xf numFmtId="167" fontId="23" fillId="0" borderId="0" xfId="10" applyNumberFormat="1" applyFont="1"/>
    <xf numFmtId="167" fontId="23" fillId="0" borderId="0" xfId="6" applyNumberFormat="1" applyFont="1"/>
    <xf numFmtId="0" fontId="25" fillId="0" borderId="0" xfId="10" applyFont="1" applyFill="1" applyBorder="1"/>
    <xf numFmtId="3" fontId="23" fillId="0" borderId="0" xfId="10" applyNumberFormat="1" applyFont="1" applyBorder="1"/>
    <xf numFmtId="167" fontId="23" fillId="0" borderId="0" xfId="6" applyNumberFormat="1" applyFont="1" applyBorder="1"/>
    <xf numFmtId="5" fontId="23" fillId="0" borderId="0" xfId="6" applyNumberFormat="1" applyFont="1"/>
    <xf numFmtId="42" fontId="25" fillId="0" borderId="15" xfId="10" applyNumberFormat="1" applyFont="1" applyBorder="1" applyAlignment="1">
      <alignment horizontal="center"/>
    </xf>
    <xf numFmtId="167" fontId="25" fillId="0" borderId="15" xfId="10" applyNumberFormat="1" applyFont="1" applyBorder="1"/>
    <xf numFmtId="0" fontId="25" fillId="0" borderId="15" xfId="10" applyNumberFormat="1" applyFont="1" applyBorder="1" applyAlignment="1">
      <alignment horizontal="center"/>
    </xf>
    <xf numFmtId="42" fontId="25" fillId="0" borderId="0" xfId="10" applyNumberFormat="1" applyFont="1" applyFill="1"/>
    <xf numFmtId="42" fontId="25" fillId="0" borderId="0" xfId="10" applyNumberFormat="1" applyFont="1" applyBorder="1"/>
    <xf numFmtId="42" fontId="25" fillId="0" borderId="0" xfId="10" applyNumberFormat="1" applyFont="1" applyBorder="1" applyAlignment="1">
      <alignment horizontal="center"/>
    </xf>
    <xf numFmtId="167" fontId="25" fillId="0" borderId="0" xfId="10" applyNumberFormat="1" applyFont="1" applyBorder="1"/>
    <xf numFmtId="42" fontId="25" fillId="0" borderId="0" xfId="10" applyNumberFormat="1" applyFont="1"/>
    <xf numFmtId="167" fontId="23" fillId="0" borderId="0" xfId="10" applyNumberFormat="1" applyFont="1" applyBorder="1"/>
    <xf numFmtId="0" fontId="23" fillId="0" borderId="16" xfId="10" applyFont="1" applyBorder="1"/>
    <xf numFmtId="0" fontId="23" fillId="0" borderId="16" xfId="10" applyNumberFormat="1" applyFont="1" applyBorder="1" applyAlignment="1">
      <alignment horizontal="center"/>
    </xf>
    <xf numFmtId="0" fontId="25" fillId="0" borderId="0" xfId="10" applyFont="1" applyFill="1"/>
    <xf numFmtId="0" fontId="25" fillId="0" borderId="0" xfId="10" applyFont="1"/>
    <xf numFmtId="0" fontId="25" fillId="0" borderId="0" xfId="10" applyNumberFormat="1" applyFont="1" applyBorder="1" applyAlignment="1">
      <alignment horizontal="center"/>
    </xf>
    <xf numFmtId="0" fontId="25" fillId="0" borderId="19" xfId="10" applyFont="1" applyFill="1" applyBorder="1" applyAlignment="1">
      <alignment horizontal="left"/>
    </xf>
    <xf numFmtId="167" fontId="25" fillId="0" borderId="0" xfId="10" applyNumberFormat="1" applyFont="1" applyFill="1" applyBorder="1"/>
    <xf numFmtId="42" fontId="25" fillId="0" borderId="15" xfId="10" applyNumberFormat="1" applyFont="1" applyBorder="1"/>
    <xf numFmtId="0" fontId="23" fillId="0" borderId="15" xfId="10" applyFont="1" applyBorder="1"/>
    <xf numFmtId="167" fontId="23" fillId="0" borderId="15" xfId="10" applyNumberFormat="1" applyFont="1" applyBorder="1"/>
    <xf numFmtId="0" fontId="23" fillId="0" borderId="15" xfId="10" applyNumberFormat="1" applyFont="1" applyBorder="1" applyAlignment="1">
      <alignment horizontal="center"/>
    </xf>
    <xf numFmtId="3" fontId="23" fillId="0" borderId="0" xfId="9" applyNumberFormat="1" applyFont="1" applyFill="1"/>
    <xf numFmtId="10" fontId="23" fillId="0" borderId="0" xfId="9" applyNumberFormat="1" applyFont="1" applyFill="1"/>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0" fontId="30" fillId="0" borderId="0" xfId="0" applyFont="1"/>
    <xf numFmtId="0" fontId="38"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1" fillId="0" borderId="0" xfId="8" applyNumberFormat="1" applyFont="1" applyFill="1" applyAlignment="1">
      <alignment horizontal="left"/>
    </xf>
    <xf numFmtId="0" fontId="31" fillId="0" borderId="0" xfId="8" applyNumberFormat="1" applyFont="1" applyAlignment="1"/>
    <xf numFmtId="0" fontId="3" fillId="0" borderId="0" xfId="8" applyNumberFormat="1" applyFont="1" applyAlignment="1"/>
    <xf numFmtId="0" fontId="5" fillId="0" borderId="0" xfId="8" applyNumberFormat="1" applyFont="1" applyAlignment="1"/>
    <xf numFmtId="0" fontId="55" fillId="0" borderId="0" xfId="8" applyNumberFormat="1" applyFont="1" applyAlignment="1">
      <alignment horizontal="center"/>
    </xf>
    <xf numFmtId="0" fontId="6" fillId="0" borderId="0" xfId="8" applyNumberFormat="1" applyFont="1" applyFill="1" applyAlignment="1">
      <alignment horizontal="center"/>
    </xf>
    <xf numFmtId="0" fontId="9" fillId="0" borderId="0" xfId="8" applyNumberFormat="1" applyFont="1" applyFill="1" applyAlignment="1">
      <alignment horizontal="left"/>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31" fillId="0" borderId="0" xfId="8" applyNumberFormat="1" applyFont="1" applyAlignment="1"/>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166" fontId="31" fillId="0" borderId="0" xfId="8" applyNumberFormat="1" applyFont="1" applyFill="1" applyAlignment="1">
      <alignment horizontal="left"/>
    </xf>
    <xf numFmtId="0" fontId="31" fillId="0" borderId="0" xfId="8" applyNumberFormat="1" applyFont="1" applyAlignment="1">
      <alignment horizontal="left"/>
    </xf>
    <xf numFmtId="0" fontId="56"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0" fontId="55" fillId="0" borderId="0" xfId="8" applyNumberFormat="1" applyFont="1" applyAlignment="1"/>
    <xf numFmtId="10" fontId="12" fillId="0" borderId="0" xfId="8" applyNumberFormat="1" applyFont="1" applyFill="1" applyAlignment="1"/>
    <xf numFmtId="1" fontId="31" fillId="0" borderId="0" xfId="8" applyNumberFormat="1" applyFont="1" applyAlignment="1"/>
    <xf numFmtId="4" fontId="31" fillId="0" borderId="0" xfId="8" applyNumberFormat="1" applyFont="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0" fontId="3" fillId="0" borderId="0" xfId="8" applyNumberFormat="1" applyFont="1" applyFill="1" applyAlignment="1">
      <alignment horizontal="left"/>
    </xf>
    <xf numFmtId="166" fontId="3" fillId="0" borderId="0" xfId="8" applyNumberFormat="1" applyFont="1" applyFill="1" applyAlignment="1">
      <alignment horizontal="left"/>
    </xf>
    <xf numFmtId="0" fontId="3" fillId="0" borderId="0" xfId="8" applyNumberFormat="1" applyFont="1" applyAlignment="1">
      <alignment horizontal="left"/>
    </xf>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10" fontId="2" fillId="0" borderId="0" xfId="36" applyNumberFormat="1" applyFont="1" applyAlignment="1"/>
    <xf numFmtId="10" fontId="0" fillId="0" borderId="0" xfId="36" applyNumberFormat="1" applyFont="1"/>
    <xf numFmtId="171" fontId="2" fillId="0" borderId="0" xfId="13" applyNumberFormat="1"/>
    <xf numFmtId="169" fontId="12" fillId="0" borderId="0" xfId="36" applyNumberFormat="1" applyFont="1" applyProtection="1"/>
    <xf numFmtId="0" fontId="21" fillId="0" borderId="0" xfId="0" applyFont="1" applyAlignment="1">
      <alignment vertical="center"/>
    </xf>
    <xf numFmtId="10" fontId="44" fillId="0" borderId="0" xfId="36" applyNumberFormat="1" applyFont="1" applyAlignment="1">
      <alignment horizontal="right"/>
    </xf>
    <xf numFmtId="169" fontId="12" fillId="0" borderId="8" xfId="14" applyNumberFormat="1" applyFont="1" applyFill="1" applyBorder="1" applyProtection="1"/>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0" xfId="40" applyFont="1" applyBorder="1" applyAlignment="1">
      <alignment horizontal="right" vertical="center" wrapText="1"/>
    </xf>
    <xf numFmtId="179" fontId="2" fillId="0" borderId="0" xfId="41" applyNumberFormat="1" applyFont="1" applyBorder="1" applyAlignment="1">
      <alignment horizontal="right" vertical="center" wrapText="1"/>
    </xf>
    <xf numFmtId="0" fontId="2" fillId="0" borderId="0" xfId="0" applyFont="1" applyAlignment="1">
      <alignment vertical="center"/>
    </xf>
    <xf numFmtId="3" fontId="2" fillId="0" borderId="0" xfId="11" applyNumberFormat="1" applyFont="1" applyFill="1"/>
    <xf numFmtId="164" fontId="2" fillId="0" borderId="1" xfId="11" applyNumberFormat="1" applyFont="1" applyFill="1" applyBorder="1" applyAlignment="1"/>
    <xf numFmtId="37" fontId="44" fillId="0" borderId="0" xfId="29" applyNumberFormat="1" applyFill="1"/>
    <xf numFmtId="3" fontId="12" fillId="0" borderId="0" xfId="11" applyNumberFormat="1" applyFont="1" applyFill="1"/>
    <xf numFmtId="3" fontId="2" fillId="0" borderId="0" xfId="11" applyNumberFormat="1" applyFont="1" applyFill="1" applyBorder="1"/>
    <xf numFmtId="3" fontId="44" fillId="0" borderId="0" xfId="25" applyNumberFormat="1" applyFill="1" applyAlignment="1">
      <alignment horizontal="right"/>
    </xf>
    <xf numFmtId="3" fontId="44" fillId="0" borderId="0" xfId="25" applyNumberFormat="1" applyFill="1"/>
    <xf numFmtId="37" fontId="2" fillId="0" borderId="0" xfId="16" quotePrefix="1" applyNumberFormat="1" applyFont="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44" fontId="2" fillId="5" borderId="0" xfId="3" applyFont="1" applyFill="1"/>
    <xf numFmtId="169" fontId="2" fillId="5" borderId="0" xfId="36" applyNumberFormat="1" applyFont="1" applyFill="1"/>
    <xf numFmtId="167" fontId="23" fillId="0" borderId="0" xfId="3" applyNumberFormat="1" applyFont="1" applyFill="1"/>
    <xf numFmtId="3" fontId="23" fillId="0" borderId="0" xfId="3" applyNumberFormat="1" applyFont="1"/>
    <xf numFmtId="3" fontId="23" fillId="0" borderId="0" xfId="3" applyNumberFormat="1" applyFont="1" applyFill="1"/>
    <xf numFmtId="3" fontId="23" fillId="0" borderId="0" xfId="0" applyNumberFormat="1" applyFont="1"/>
    <xf numFmtId="0" fontId="23" fillId="0" borderId="0" xfId="0" applyNumberFormat="1" applyFont="1" applyAlignment="1">
      <alignment horizontal="center"/>
    </xf>
    <xf numFmtId="167" fontId="23" fillId="0" borderId="0" xfId="3" applyNumberFormat="1" applyFont="1"/>
    <xf numFmtId="10" fontId="23" fillId="0" borderId="0" xfId="10" applyNumberFormat="1" applyFont="1" applyFill="1"/>
    <xf numFmtId="0" fontId="79" fillId="0" borderId="0" xfId="8" applyNumberFormat="1" applyFont="1" applyAlignment="1"/>
    <xf numFmtId="0" fontId="79" fillId="0" borderId="0" xfId="8" applyNumberFormat="1" applyFont="1" applyAlignment="1">
      <alignment horizontal="left"/>
    </xf>
    <xf numFmtId="0" fontId="17" fillId="0" borderId="0" xfId="0" applyFont="1" applyFill="1"/>
    <xf numFmtId="0" fontId="23" fillId="0" borderId="0" xfId="0" applyFont="1" applyFill="1"/>
    <xf numFmtId="3" fontId="2" fillId="0" borderId="0" xfId="0" applyNumberFormat="1" applyFont="1"/>
    <xf numFmtId="0" fontId="12" fillId="5" borderId="0" xfId="33" applyFont="1" applyFill="1" applyBorder="1"/>
    <xf numFmtId="3" fontId="12" fillId="5" borderId="0" xfId="33" applyNumberFormat="1" applyFont="1" applyFill="1" applyBorder="1" applyAlignment="1"/>
    <xf numFmtId="0" fontId="2" fillId="0" borderId="0" xfId="14" applyFont="1" applyProtection="1"/>
    <xf numFmtId="0" fontId="22" fillId="0" borderId="0" xfId="84" applyFont="1" applyFill="1" applyAlignment="1"/>
    <xf numFmtId="0" fontId="20" fillId="0" borderId="0" xfId="84" applyFont="1" applyFill="1"/>
    <xf numFmtId="0" fontId="6" fillId="0" borderId="0" xfId="84" applyFont="1" applyFill="1" applyAlignment="1"/>
    <xf numFmtId="0" fontId="19" fillId="0" borderId="0" xfId="84" applyFill="1"/>
    <xf numFmtId="0" fontId="19" fillId="0" borderId="0" xfId="84" applyFill="1" applyAlignment="1">
      <alignment horizontal="center"/>
    </xf>
    <xf numFmtId="0" fontId="20" fillId="0" borderId="0" xfId="84" applyFont="1" applyFill="1" applyAlignment="1">
      <alignment wrapText="1"/>
    </xf>
    <xf numFmtId="0" fontId="19" fillId="0" borderId="0" xfId="84" applyFill="1" applyAlignment="1">
      <alignment wrapText="1"/>
    </xf>
    <xf numFmtId="0" fontId="19" fillId="0" borderId="0" xfId="84" applyFill="1" applyAlignment="1">
      <alignment horizontal="center" wrapText="1"/>
    </xf>
    <xf numFmtId="0" fontId="20" fillId="0" borderId="0" xfId="84" applyFont="1" applyFill="1" applyAlignment="1"/>
    <xf numFmtId="0" fontId="3" fillId="0" borderId="0" xfId="84" applyFont="1" applyFill="1"/>
    <xf numFmtId="0" fontId="3" fillId="0" borderId="0" xfId="84" applyFont="1" applyFill="1" applyAlignment="1">
      <alignment wrapText="1"/>
    </xf>
    <xf numFmtId="0" fontId="19" fillId="0" borderId="0" xfId="84" applyFont="1" applyFill="1" applyBorder="1" applyAlignment="1">
      <alignment vertical="center" wrapText="1"/>
    </xf>
    <xf numFmtId="0" fontId="80" fillId="0" borderId="0" xfId="84" applyFont="1" applyFill="1" applyAlignment="1">
      <alignment horizontal="center"/>
    </xf>
    <xf numFmtId="0" fontId="80" fillId="0" borderId="0" xfId="84" applyFont="1" applyFill="1" applyAlignment="1">
      <alignment horizontal="right"/>
    </xf>
    <xf numFmtId="167" fontId="80" fillId="0" borderId="0" xfId="84" applyNumberFormat="1" applyFont="1" applyFill="1"/>
    <xf numFmtId="3" fontId="80" fillId="0" borderId="0" xfId="84" applyNumberFormat="1" applyFont="1" applyFill="1"/>
    <xf numFmtId="0" fontId="2" fillId="0" borderId="0" xfId="8" applyNumberFormat="1" applyFont="1" applyFill="1" applyAlignment="1"/>
    <xf numFmtId="0" fontId="81" fillId="0" borderId="0" xfId="0" applyNumberFormat="1" applyFont="1" applyAlignment="1"/>
    <xf numFmtId="2" fontId="81" fillId="0" borderId="0" xfId="0" applyNumberFormat="1" applyFont="1" applyFill="1" applyAlignment="1"/>
    <xf numFmtId="0" fontId="82" fillId="0" borderId="0" xfId="0" applyFont="1" applyBorder="1" applyAlignment="1">
      <alignment horizontal="center"/>
    </xf>
    <xf numFmtId="10" fontId="84" fillId="0" borderId="0" xfId="0" applyNumberFormat="1" applyFont="1" applyAlignment="1"/>
    <xf numFmtId="0" fontId="2" fillId="0" borderId="0" xfId="11" applyFont="1" applyFill="1"/>
    <xf numFmtId="0" fontId="2" fillId="0" borderId="0" xfId="11" applyFont="1" applyFill="1" applyBorder="1"/>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0" fontId="2" fillId="0" borderId="0" xfId="40" applyFont="1" applyBorder="1" applyAlignment="1">
      <alignment horizontal="right" vertical="center"/>
    </xf>
    <xf numFmtId="3" fontId="0" fillId="0" borderId="0" xfId="40" applyNumberFormat="1" applyFont="1" applyFill="1" applyBorder="1" applyAlignment="1">
      <alignment horizontal="right" vertical="center"/>
    </xf>
    <xf numFmtId="3" fontId="85" fillId="0" borderId="0" xfId="8" applyNumberFormat="1" applyFont="1" applyFill="1" applyAlignment="1"/>
    <xf numFmtId="0" fontId="85" fillId="0" borderId="0" xfId="8" applyFont="1" applyFill="1"/>
    <xf numFmtId="10" fontId="85" fillId="0" borderId="0" xfId="8" applyNumberFormat="1" applyFont="1" applyFill="1" applyAlignment="1">
      <alignment horizontal="right" vertical="center"/>
    </xf>
    <xf numFmtId="3" fontId="85"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164" fontId="50"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167" fontId="17" fillId="0" borderId="1" xfId="11" applyNumberFormat="1" applyFont="1" applyFill="1" applyBorder="1"/>
    <xf numFmtId="169" fontId="8" fillId="0" borderId="0" xfId="36" applyNumberFormat="1" applyFont="1"/>
    <xf numFmtId="5" fontId="24" fillId="0" borderId="15" xfId="29" applyNumberFormat="1" applyFont="1" applyFill="1" applyBorder="1"/>
    <xf numFmtId="169" fontId="88"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0" fontId="2" fillId="0" borderId="0" xfId="21" applyFont="1" applyBorder="1"/>
    <xf numFmtId="176" fontId="2" fillId="0" borderId="0" xfId="22" applyNumberFormat="1" applyFont="1" applyFill="1" applyBorder="1" applyAlignment="1">
      <alignment horizontal="right" vertical="center"/>
    </xf>
    <xf numFmtId="0" fontId="12" fillId="0" borderId="0" xfId="14" applyFont="1" applyFill="1" applyAlignment="1" applyProtection="1">
      <alignment horizontal="left"/>
    </xf>
    <xf numFmtId="0" fontId="89" fillId="0" borderId="0" xfId="16" applyFont="1"/>
    <xf numFmtId="7" fontId="89" fillId="0" borderId="0" xfId="16" applyNumberFormat="1" applyFont="1"/>
    <xf numFmtId="10" fontId="89" fillId="0" borderId="0" xfId="36" applyNumberFormat="1" applyFont="1"/>
    <xf numFmtId="7" fontId="59" fillId="0" borderId="0" xfId="16" applyNumberFormat="1" applyFont="1" applyFill="1"/>
    <xf numFmtId="10" fontId="85" fillId="0" borderId="0" xfId="0" applyNumberFormat="1" applyFont="1" applyBorder="1" applyAlignment="1">
      <alignment horizontal="right"/>
    </xf>
    <xf numFmtId="10" fontId="85" fillId="0" borderId="0" xfId="0" applyNumberFormat="1" applyFont="1" applyBorder="1" applyAlignment="1">
      <alignment horizontal="center"/>
    </xf>
    <xf numFmtId="0" fontId="81" fillId="0" borderId="0" xfId="0" applyFont="1" applyBorder="1" applyAlignment="1">
      <alignment vertical="center" wrapText="1"/>
    </xf>
    <xf numFmtId="0" fontId="81" fillId="0" borderId="0" xfId="0" applyFont="1" applyBorder="1" applyAlignment="1">
      <alignment horizontal="left" vertical="center" wrapText="1"/>
    </xf>
    <xf numFmtId="3" fontId="81" fillId="0" borderId="0" xfId="40" applyNumberFormat="1" applyFont="1" applyFill="1" applyBorder="1" applyAlignment="1">
      <alignment horizontal="right" vertical="center"/>
    </xf>
    <xf numFmtId="0" fontId="23" fillId="0" borderId="0" xfId="9" quotePrefix="1" applyNumberFormat="1" applyFont="1" applyFill="1" applyAlignment="1">
      <alignment horizontal="right"/>
    </xf>
    <xf numFmtId="167" fontId="12" fillId="0" borderId="0" xfId="19" applyNumberFormat="1" applyFont="1" applyBorder="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0" fontId="83" fillId="0" borderId="0" xfId="8" applyFont="1" applyFill="1"/>
    <xf numFmtId="0" fontId="91" fillId="0" borderId="0" xfId="0" applyFont="1"/>
    <xf numFmtId="3" fontId="90" fillId="0" borderId="0" xfId="0" applyNumberFormat="1" applyFont="1" applyAlignment="1"/>
    <xf numFmtId="164" fontId="85" fillId="0" borderId="0" xfId="8" applyNumberFormat="1" applyFont="1" applyFill="1" applyAlignment="1"/>
    <xf numFmtId="0" fontId="85" fillId="0" borderId="0" xfId="8" applyNumberFormat="1" applyFont="1" applyFill="1" applyAlignment="1"/>
    <xf numFmtId="0" fontId="92" fillId="0" borderId="0" xfId="8" applyNumberFormat="1" applyFont="1" applyFill="1" applyAlignment="1"/>
    <xf numFmtId="0" fontId="90" fillId="0" borderId="9" xfId="16" applyFont="1" applyBorder="1"/>
    <xf numFmtId="4" fontId="3" fillId="0" borderId="0" xfId="8" applyNumberFormat="1" applyFont="1" applyFill="1" applyAlignment="1"/>
    <xf numFmtId="0" fontId="93" fillId="0" borderId="0" xfId="14" applyFont="1" applyBorder="1" applyAlignment="1" applyProtection="1">
      <alignment horizontal="left"/>
    </xf>
    <xf numFmtId="5" fontId="12" fillId="0" borderId="0" xfId="16" applyNumberFormat="1" applyFont="1" applyAlignment="1" applyProtection="1">
      <alignment horizontal="right"/>
    </xf>
    <xf numFmtId="0" fontId="23" fillId="0" borderId="0" xfId="16" applyFont="1" applyProtection="1"/>
    <xf numFmtId="0" fontId="54" fillId="0" borderId="0" xfId="16" applyFont="1" applyAlignment="1">
      <alignment horizontal="center"/>
    </xf>
    <xf numFmtId="0" fontId="23" fillId="4" borderId="0" xfId="16" applyFont="1" applyFill="1"/>
    <xf numFmtId="0" fontId="25" fillId="4" borderId="0" xfId="16" applyFont="1" applyFill="1" applyAlignment="1">
      <alignment horizontal="center"/>
    </xf>
    <xf numFmtId="0" fontId="95" fillId="3" borderId="0" xfId="16" applyFont="1" applyFill="1" applyAlignment="1" applyProtection="1">
      <alignment horizontal="center"/>
    </xf>
    <xf numFmtId="0" fontId="25" fillId="3" borderId="0" xfId="16" applyFont="1" applyFill="1" applyAlignment="1">
      <alignment horizontal="center"/>
    </xf>
    <xf numFmtId="5" fontId="95" fillId="3" borderId="0" xfId="16" applyNumberFormat="1" applyFont="1" applyFill="1" applyAlignment="1" applyProtection="1">
      <alignment horizontal="center"/>
    </xf>
    <xf numFmtId="0" fontId="25" fillId="0" borderId="0" xfId="16" applyFont="1" applyAlignment="1">
      <alignment horizontal="center"/>
    </xf>
    <xf numFmtId="0" fontId="95" fillId="3" borderId="9" xfId="16" applyFont="1" applyFill="1" applyBorder="1" applyAlignment="1" applyProtection="1">
      <alignment horizontal="center"/>
    </xf>
    <xf numFmtId="0" fontId="95" fillId="3" borderId="9" xfId="16" applyFont="1" applyFill="1" applyBorder="1" applyAlignment="1">
      <alignment horizontal="center"/>
    </xf>
    <xf numFmtId="0" fontId="25" fillId="0" borderId="9" xfId="16" applyFont="1" applyBorder="1" applyAlignment="1">
      <alignment horizontal="center"/>
    </xf>
    <xf numFmtId="0" fontId="94" fillId="0" borderId="0" xfId="0" applyFont="1"/>
    <xf numFmtId="2" fontId="5" fillId="0" borderId="0" xfId="8" applyNumberFormat="1" applyFont="1" applyFill="1" applyBorder="1" applyAlignment="1"/>
    <xf numFmtId="3" fontId="81" fillId="0" borderId="0" xfId="22" applyNumberFormat="1" applyFont="1" applyFill="1" applyBorder="1" applyAlignment="1">
      <alignment horizontal="right" vertical="center"/>
    </xf>
    <xf numFmtId="179" fontId="23" fillId="0" borderId="0" xfId="41" applyNumberFormat="1" applyFont="1"/>
    <xf numFmtId="179" fontId="23" fillId="0" borderId="0" xfId="10" applyNumberFormat="1" applyFont="1"/>
    <xf numFmtId="0" fontId="2" fillId="0" borderId="0" xfId="0" applyFont="1" applyBorder="1"/>
    <xf numFmtId="0" fontId="58" fillId="0" borderId="0" xfId="0" applyNumberFormat="1" applyFont="1" applyAlignment="1"/>
    <xf numFmtId="0" fontId="97" fillId="0" borderId="0" xfId="0" applyNumberFormat="1" applyFont="1" applyAlignment="1"/>
    <xf numFmtId="0" fontId="81" fillId="0" borderId="0" xfId="8" applyNumberFormat="1" applyFont="1" applyFill="1" applyAlignment="1"/>
    <xf numFmtId="0" fontId="59" fillId="0" borderId="0" xfId="8" applyNumberFormat="1" applyFont="1" applyAlignment="1"/>
    <xf numFmtId="3" fontId="23" fillId="0" borderId="0" xfId="9" applyNumberFormat="1" applyFont="1" applyFill="1" applyAlignment="1">
      <alignment horizontal="right"/>
    </xf>
    <xf numFmtId="10" fontId="23" fillId="0" borderId="0" xfId="38" quotePrefix="1" applyNumberFormat="1" applyFont="1" applyFill="1" applyBorder="1" applyAlignment="1">
      <alignment horizontal="right"/>
    </xf>
    <xf numFmtId="0" fontId="86" fillId="0" borderId="0" xfId="10" applyFont="1"/>
    <xf numFmtId="0" fontId="23" fillId="0" borderId="0" xfId="9" applyFont="1" applyFill="1" applyAlignment="1">
      <alignment horizontal="right"/>
    </xf>
    <xf numFmtId="0" fontId="92" fillId="0" borderId="0" xfId="0" applyNumberFormat="1" applyFont="1" applyAlignment="1"/>
    <xf numFmtId="3" fontId="81" fillId="0" borderId="0" xfId="11" applyNumberFormat="1" applyFont="1" applyFill="1"/>
    <xf numFmtId="167" fontId="81" fillId="0" borderId="0" xfId="11" applyNumberFormat="1" applyFont="1" applyFill="1"/>
    <xf numFmtId="0" fontId="86" fillId="0" borderId="0" xfId="11" applyNumberFormat="1" applyFont="1" applyFill="1" applyAlignment="1"/>
    <xf numFmtId="164" fontId="100" fillId="0" borderId="6" xfId="11" applyNumberFormat="1" applyFont="1" applyFill="1" applyBorder="1" applyAlignment="1">
      <alignment horizontal="center"/>
    </xf>
    <xf numFmtId="164" fontId="100" fillId="0" borderId="0" xfId="11" applyNumberFormat="1" applyFont="1" applyFill="1" applyAlignment="1">
      <alignment horizontal="center"/>
    </xf>
    <xf numFmtId="0" fontId="81" fillId="0" borderId="18" xfId="11" applyNumberFormat="1" applyFont="1" applyFill="1" applyBorder="1" applyAlignment="1"/>
    <xf numFmtId="0" fontId="86" fillId="0" borderId="0" xfId="11" applyNumberFormat="1" applyFont="1" applyFill="1" applyBorder="1" applyAlignment="1"/>
    <xf numFmtId="0" fontId="86" fillId="0" borderId="18" xfId="11" applyNumberFormat="1" applyFont="1" applyFill="1" applyBorder="1" applyAlignment="1"/>
    <xf numFmtId="164" fontId="101" fillId="0" borderId="6" xfId="11" applyNumberFormat="1" applyFont="1" applyFill="1" applyBorder="1" applyAlignment="1">
      <alignment horizontal="center"/>
    </xf>
    <xf numFmtId="3" fontId="81" fillId="0" borderId="0" xfId="11" applyNumberFormat="1" applyFont="1" applyFill="1" applyBorder="1"/>
    <xf numFmtId="167" fontId="100" fillId="0" borderId="15" xfId="11" applyNumberFormat="1" applyFont="1" applyFill="1" applyBorder="1"/>
    <xf numFmtId="0" fontId="81" fillId="0" borderId="0" xfId="11" applyNumberFormat="1" applyFont="1" applyFill="1" applyBorder="1" applyAlignment="1"/>
    <xf numFmtId="0" fontId="86" fillId="0" borderId="19" xfId="11" applyFont="1" applyFill="1" applyBorder="1"/>
    <xf numFmtId="3" fontId="102" fillId="0" borderId="0" xfId="11" applyNumberFormat="1" applyFont="1" applyFill="1" applyBorder="1"/>
    <xf numFmtId="3" fontId="86" fillId="0" borderId="0" xfId="11" applyNumberFormat="1" applyFont="1" applyFill="1" applyBorder="1"/>
    <xf numFmtId="3" fontId="86" fillId="0" borderId="0" xfId="11" applyNumberFormat="1" applyFont="1" applyFill="1"/>
    <xf numFmtId="167" fontId="100" fillId="0" borderId="1" xfId="11" applyNumberFormat="1" applyFont="1" applyFill="1" applyBorder="1"/>
    <xf numFmtId="3" fontId="81" fillId="0" borderId="0" xfId="23" applyNumberFormat="1" applyFont="1" applyFill="1" applyBorder="1" applyAlignment="1">
      <alignment vertical="center"/>
    </xf>
    <xf numFmtId="0" fontId="85" fillId="0" borderId="0" xfId="16" applyFont="1"/>
    <xf numFmtId="37" fontId="17" fillId="0" borderId="7" xfId="14" applyNumberFormat="1" applyFont="1" applyBorder="1" applyAlignment="1" applyProtection="1">
      <alignment horizontal="right"/>
    </xf>
    <xf numFmtId="37" fontId="17" fillId="0" borderId="0" xfId="14" applyNumberFormat="1" applyFont="1" applyBorder="1" applyAlignment="1" applyProtection="1">
      <alignment horizontal="center"/>
    </xf>
    <xf numFmtId="37" fontId="17" fillId="0" borderId="7" xfId="14" applyNumberFormat="1" applyFont="1" applyBorder="1" applyAlignment="1" applyProtection="1">
      <alignment horizontal="center"/>
    </xf>
    <xf numFmtId="39" fontId="17" fillId="0" borderId="0" xfId="14" applyNumberFormat="1" applyFont="1" applyBorder="1" applyAlignment="1" applyProtection="1">
      <alignment horizontal="right"/>
    </xf>
    <xf numFmtId="37" fontId="17" fillId="0" borderId="41" xfId="14" applyNumberFormat="1" applyFont="1" applyBorder="1" applyAlignment="1" applyProtection="1">
      <alignment horizontal="center"/>
    </xf>
    <xf numFmtId="37" fontId="17" fillId="0" borderId="42" xfId="14" applyNumberFormat="1" applyFont="1" applyBorder="1" applyAlignment="1" applyProtection="1">
      <alignment horizontal="center"/>
    </xf>
    <xf numFmtId="0" fontId="18" fillId="3" borderId="0" xfId="14" applyFont="1" applyFill="1" applyAlignment="1" applyProtection="1">
      <alignment horizontal="left"/>
    </xf>
    <xf numFmtId="37" fontId="17" fillId="0" borderId="0" xfId="14" applyNumberFormat="1" applyFont="1" applyBorder="1" applyAlignment="1" applyProtection="1">
      <alignment horizontal="right"/>
    </xf>
    <xf numFmtId="0" fontId="16" fillId="3" borderId="0" xfId="14" applyFont="1" applyFill="1" applyBorder="1" applyAlignment="1" applyProtection="1">
      <alignment horizontal="left"/>
    </xf>
    <xf numFmtId="0" fontId="16" fillId="3" borderId="7" xfId="14" applyFont="1" applyFill="1" applyBorder="1" applyAlignment="1" applyProtection="1">
      <alignment horizontal="left"/>
    </xf>
    <xf numFmtId="0" fontId="2" fillId="0" borderId="0" xfId="14" applyFont="1" applyFill="1" applyAlignment="1" applyProtection="1">
      <alignment horizontal="left"/>
    </xf>
    <xf numFmtId="39" fontId="17" fillId="0" borderId="46" xfId="14" applyNumberFormat="1" applyFont="1" applyBorder="1" applyAlignment="1" applyProtection="1">
      <alignment horizontal="right"/>
    </xf>
    <xf numFmtId="39" fontId="17" fillId="0" borderId="45" xfId="14" applyNumberFormat="1" applyFont="1" applyBorder="1" applyAlignment="1" applyProtection="1">
      <alignment horizontal="right"/>
    </xf>
    <xf numFmtId="39" fontId="17" fillId="0" borderId="7" xfId="14" applyNumberFormat="1" applyFont="1" applyBorder="1" applyAlignment="1" applyProtection="1">
      <alignment horizontal="right"/>
    </xf>
    <xf numFmtId="3" fontId="99" fillId="0" borderId="0" xfId="28" applyNumberFormat="1" applyFont="1" applyFill="1"/>
    <xf numFmtId="3" fontId="81" fillId="5" borderId="0" xfId="38" applyNumberFormat="1" applyFont="1" applyFill="1"/>
    <xf numFmtId="0" fontId="106" fillId="0" borderId="0" xfId="0" applyFont="1"/>
    <xf numFmtId="0" fontId="105" fillId="0" borderId="0" xfId="86" applyAlignment="1" applyProtection="1"/>
    <xf numFmtId="0" fontId="2" fillId="0" borderId="0" xfId="14" applyFont="1" applyBorder="1" applyAlignment="1" applyProtection="1">
      <alignment horizontal="left"/>
    </xf>
    <xf numFmtId="37" fontId="17" fillId="0" borderId="0" xfId="14" applyNumberFormat="1" applyFont="1" applyBorder="1" applyProtection="1"/>
    <xf numFmtId="0" fontId="2" fillId="0" borderId="0" xfId="14" applyFont="1" applyAlignment="1" applyProtection="1">
      <alignment horizontal="left"/>
    </xf>
    <xf numFmtId="37" fontId="2" fillId="0" borderId="0" xfId="14" applyNumberFormat="1" applyFont="1" applyProtection="1"/>
    <xf numFmtId="39" fontId="2" fillId="0" borderId="0" xfId="14" applyNumberFormat="1" applyFont="1" applyProtection="1"/>
    <xf numFmtId="174" fontId="2" fillId="0" borderId="0" xfId="14" applyNumberFormat="1" applyFont="1" applyProtection="1"/>
    <xf numFmtId="0" fontId="107" fillId="0" borderId="0" xfId="0" applyNumberFormat="1" applyFont="1" applyAlignment="1"/>
    <xf numFmtId="172" fontId="97" fillId="0" borderId="0" xfId="0" applyNumberFormat="1" applyFont="1" applyAlignment="1"/>
    <xf numFmtId="169" fontId="58" fillId="0" borderId="0" xfId="36" applyNumberFormat="1" applyFont="1" applyAlignment="1"/>
    <xf numFmtId="169" fontId="58" fillId="0" borderId="0" xfId="0" applyNumberFormat="1" applyFont="1" applyAlignment="1"/>
    <xf numFmtId="164" fontId="108" fillId="0" borderId="0" xfId="11" applyNumberFormat="1" applyFont="1" applyFill="1" applyAlignment="1"/>
    <xf numFmtId="0" fontId="58" fillId="0" borderId="0" xfId="25" applyFont="1"/>
    <xf numFmtId="179" fontId="44" fillId="0" borderId="0" xfId="41" applyNumberFormat="1" applyFont="1" applyAlignment="1">
      <alignment horizontal="right"/>
    </xf>
    <xf numFmtId="167" fontId="0" fillId="0" borderId="0" xfId="0" applyNumberFormat="1" applyAlignment="1"/>
    <xf numFmtId="0" fontId="16" fillId="3" borderId="6" xfId="14" applyFont="1" applyFill="1" applyBorder="1" applyAlignment="1" applyProtection="1">
      <alignment horizontal="left"/>
    </xf>
    <xf numFmtId="39" fontId="17" fillId="0" borderId="6" xfId="14" applyNumberFormat="1" applyFont="1" applyBorder="1" applyAlignment="1" applyProtection="1">
      <alignment horizontal="center"/>
    </xf>
    <xf numFmtId="39" fontId="17" fillId="0" borderId="0" xfId="14" applyNumberFormat="1" applyFont="1" applyBorder="1" applyAlignment="1" applyProtection="1">
      <alignment horizontal="center"/>
    </xf>
    <xf numFmtId="0" fontId="2" fillId="0" borderId="0" xfId="13" applyFont="1" applyBorder="1" applyAlignment="1">
      <alignment horizontal="center"/>
    </xf>
    <xf numFmtId="39" fontId="17" fillId="0" borderId="7" xfId="14" applyNumberFormat="1" applyFont="1" applyBorder="1" applyAlignment="1" applyProtection="1">
      <alignment horizontal="center"/>
    </xf>
    <xf numFmtId="37" fontId="17" fillId="0" borderId="41" xfId="14" applyNumberFormat="1" applyFont="1" applyBorder="1" applyAlignment="1" applyProtection="1">
      <alignment horizontal="right"/>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5" xfId="36" applyNumberFormat="1" applyFont="1" applyBorder="1"/>
    <xf numFmtId="169" fontId="2" fillId="0" borderId="0" xfId="36" applyNumberFormat="1" applyFont="1"/>
    <xf numFmtId="3" fontId="2" fillId="0" borderId="41" xfId="14" applyNumberFormat="1" applyFont="1" applyBorder="1" applyProtection="1"/>
    <xf numFmtId="10" fontId="2" fillId="0" borderId="0" xfId="36" applyNumberFormat="1" applyFont="1" applyBorder="1"/>
    <xf numFmtId="169" fontId="2" fillId="0" borderId="45" xfId="14" applyNumberFormat="1" applyFont="1" applyBorder="1" applyProtection="1"/>
    <xf numFmtId="169" fontId="2" fillId="0" borderId="0" xfId="14" applyNumberFormat="1" applyFont="1" applyProtection="1"/>
    <xf numFmtId="37" fontId="2" fillId="0" borderId="41" xfId="14" applyNumberFormat="1" applyFont="1" applyBorder="1" applyProtection="1"/>
    <xf numFmtId="169" fontId="2" fillId="0" borderId="0" xfId="14" applyNumberFormat="1" applyFont="1" applyBorder="1" applyProtection="1"/>
    <xf numFmtId="0" fontId="2" fillId="0" borderId="8" xfId="14" applyFont="1" applyBorder="1" applyAlignment="1" applyProtection="1">
      <alignment horizontal="left"/>
    </xf>
    <xf numFmtId="3" fontId="2" fillId="0" borderId="8" xfId="14" applyNumberFormat="1" applyFont="1" applyBorder="1" applyProtection="1"/>
    <xf numFmtId="167" fontId="2" fillId="0" borderId="8" xfId="14" applyNumberFormat="1" applyFont="1" applyBorder="1" applyProtection="1"/>
    <xf numFmtId="37" fontId="2" fillId="0" borderId="8" xfId="14" applyNumberFormat="1" applyFont="1" applyBorder="1" applyProtection="1"/>
    <xf numFmtId="10" fontId="2" fillId="0" borderId="47" xfId="14" applyNumberFormat="1" applyFont="1" applyBorder="1" applyProtection="1"/>
    <xf numFmtId="169" fontId="2" fillId="0" borderId="8" xfId="14" applyNumberFormat="1" applyFont="1" applyBorder="1" applyProtection="1"/>
    <xf numFmtId="3" fontId="2" fillId="0" borderId="43"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1" xfId="14" applyNumberFormat="1" applyFont="1" applyBorder="1" applyProtection="1"/>
    <xf numFmtId="10" fontId="2" fillId="0" borderId="45" xfId="14" applyNumberFormat="1" applyFont="1" applyBorder="1" applyProtection="1"/>
    <xf numFmtId="10" fontId="2" fillId="0" borderId="0" xfId="14" applyNumberFormat="1" applyFont="1" applyBorder="1" applyProtection="1"/>
    <xf numFmtId="9" fontId="17" fillId="0" borderId="0" xfId="14" applyNumberFormat="1" applyFont="1" applyBorder="1" applyProtection="1"/>
    <xf numFmtId="2" fontId="81" fillId="0" borderId="0" xfId="0" applyNumberFormat="1" applyFont="1" applyAlignment="1"/>
    <xf numFmtId="2" fontId="107" fillId="0" borderId="0" xfId="0" applyNumberFormat="1" applyFont="1" applyAlignment="1"/>
    <xf numFmtId="2" fontId="107" fillId="0" borderId="0" xfId="0" applyNumberFormat="1" applyFont="1" applyFill="1" applyAlignment="1"/>
    <xf numFmtId="0" fontId="85" fillId="0" borderId="0" xfId="8" applyNumberFormat="1" applyFont="1" applyFill="1" applyAlignment="1">
      <alignment horizontal="left"/>
    </xf>
    <xf numFmtId="0" fontId="85" fillId="0" borderId="0" xfId="8" applyNumberFormat="1" applyFont="1" applyAlignment="1"/>
    <xf numFmtId="0" fontId="109" fillId="0" borderId="0" xfId="20" applyFont="1" applyBorder="1" applyAlignment="1">
      <alignment horizontal="center"/>
    </xf>
    <xf numFmtId="0" fontId="58" fillId="0" borderId="0" xfId="20" applyFont="1" applyBorder="1" applyAlignment="1">
      <alignment horizontal="right"/>
    </xf>
    <xf numFmtId="173" fontId="58" fillId="0" borderId="0" xfId="19" applyNumberFormat="1" applyFont="1" applyBorder="1"/>
    <xf numFmtId="0" fontId="110" fillId="0" borderId="0" xfId="25" applyFont="1"/>
    <xf numFmtId="0" fontId="85" fillId="0" borderId="0" xfId="16" applyFont="1" applyFill="1"/>
    <xf numFmtId="37" fontId="44" fillId="0" borderId="50" xfId="29" applyNumberFormat="1" applyFont="1" applyFill="1" applyBorder="1" applyAlignment="1"/>
    <xf numFmtId="9" fontId="87" fillId="0" borderId="0" xfId="36" applyFont="1" applyAlignment="1"/>
    <xf numFmtId="0" fontId="2" fillId="0" borderId="0" xfId="0" applyNumberFormat="1" applyFont="1" applyFill="1" applyBorder="1" applyAlignment="1"/>
    <xf numFmtId="0" fontId="90" fillId="0" borderId="0" xfId="14" applyFont="1" applyProtection="1"/>
    <xf numFmtId="0" fontId="17" fillId="0" borderId="51" xfId="14" applyFont="1" applyBorder="1" applyAlignment="1" applyProtection="1">
      <alignment horizontal="left"/>
    </xf>
    <xf numFmtId="3" fontId="17" fillId="0" borderId="51" xfId="14" applyNumberFormat="1" applyFont="1" applyBorder="1" applyProtection="1"/>
    <xf numFmtId="167" fontId="17" fillId="0" borderId="51" xfId="14" applyNumberFormat="1" applyFont="1" applyBorder="1" applyProtection="1"/>
    <xf numFmtId="37" fontId="17" fillId="0" borderId="52" xfId="14" applyNumberFormat="1" applyFont="1" applyBorder="1" applyProtection="1"/>
    <xf numFmtId="169" fontId="17" fillId="0" borderId="51" xfId="36" applyNumberFormat="1" applyFont="1" applyBorder="1" applyProtection="1"/>
    <xf numFmtId="9" fontId="17" fillId="0" borderId="53" xfId="14" applyNumberFormat="1" applyFont="1" applyBorder="1" applyProtection="1"/>
    <xf numFmtId="0" fontId="6" fillId="0" borderId="0" xfId="14" applyFont="1" applyBorder="1" applyAlignment="1" applyProtection="1">
      <alignment horizontal="left"/>
    </xf>
    <xf numFmtId="37" fontId="25" fillId="0" borderId="54" xfId="14" applyNumberFormat="1" applyFont="1" applyBorder="1" applyProtection="1"/>
    <xf numFmtId="10" fontId="85" fillId="0" borderId="0" xfId="0" applyNumberFormat="1" applyFont="1" applyAlignment="1">
      <alignment horizontal="right"/>
    </xf>
    <xf numFmtId="0" fontId="90" fillId="0" borderId="0" xfId="0" applyNumberFormat="1" applyFont="1" applyAlignment="1"/>
    <xf numFmtId="3" fontId="22" fillId="0" borderId="0" xfId="35" applyNumberFormat="1" applyFont="1" applyFill="1" applyAlignment="1"/>
    <xf numFmtId="0" fontId="12" fillId="0" borderId="0" xfId="35" applyNumberFormat="1" applyFont="1" applyFill="1" applyAlignment="1"/>
    <xf numFmtId="0" fontId="20" fillId="0" borderId="0" xfId="22" applyFont="1" applyFill="1"/>
    <xf numFmtId="3" fontId="6" fillId="0" borderId="0" xfId="35" applyNumberFormat="1" applyFont="1" applyFill="1" applyAlignment="1"/>
    <xf numFmtId="0" fontId="20" fillId="0" borderId="16" xfId="22" applyFont="1" applyFill="1" applyBorder="1"/>
    <xf numFmtId="0" fontId="6" fillId="0" borderId="16" xfId="35" applyNumberFormat="1" applyFont="1" applyFill="1" applyBorder="1" applyAlignment="1"/>
    <xf numFmtId="0" fontId="6" fillId="0" borderId="16" xfId="35" applyNumberFormat="1" applyFont="1" applyFill="1" applyBorder="1" applyAlignment="1">
      <alignment horizontal="center"/>
    </xf>
    <xf numFmtId="0" fontId="6" fillId="0" borderId="0" xfId="35" applyNumberFormat="1" applyFont="1" applyFill="1" applyBorder="1" applyAlignment="1">
      <alignment horizontal="center"/>
    </xf>
    <xf numFmtId="0" fontId="6" fillId="0" borderId="0" xfId="35" applyNumberFormat="1" applyFont="1" applyFill="1" applyBorder="1" applyAlignment="1"/>
    <xf numFmtId="0" fontId="6" fillId="0" borderId="0" xfId="35" applyNumberFormat="1" applyFont="1" applyFill="1" applyAlignment="1">
      <alignment horizontal="center"/>
    </xf>
    <xf numFmtId="3" fontId="6" fillId="0" borderId="1" xfId="35" applyNumberFormat="1" applyFont="1" applyFill="1" applyBorder="1" applyAlignment="1">
      <alignment horizontal="center"/>
    </xf>
    <xf numFmtId="0" fontId="6" fillId="0" borderId="1" xfId="35" applyNumberFormat="1" applyFont="1" applyFill="1" applyBorder="1" applyAlignment="1">
      <alignment horizontal="center"/>
    </xf>
    <xf numFmtId="3" fontId="6" fillId="0" borderId="1" xfId="35" applyNumberFormat="1" applyFont="1" applyFill="1" applyBorder="1" applyAlignment="1">
      <alignment horizontal="right"/>
    </xf>
    <xf numFmtId="0" fontId="20" fillId="0" borderId="0" xfId="22" applyFont="1" applyFill="1" applyBorder="1"/>
    <xf numFmtId="3" fontId="12" fillId="0" borderId="0" xfId="35" applyNumberFormat="1" applyFont="1" applyFill="1" applyBorder="1" applyAlignment="1"/>
    <xf numFmtId="3" fontId="6" fillId="0" borderId="0" xfId="35" applyNumberFormat="1" applyFont="1" applyFill="1" applyBorder="1" applyAlignment="1">
      <alignment horizontal="right"/>
    </xf>
    <xf numFmtId="164" fontId="6" fillId="0" borderId="0" xfId="35" applyNumberFormat="1" applyFont="1" applyFill="1" applyBorder="1" applyAlignment="1">
      <alignment horizontal="right"/>
    </xf>
    <xf numFmtId="10" fontId="6" fillId="0" borderId="0" xfId="35" applyNumberFormat="1" applyFont="1" applyFill="1" applyBorder="1" applyAlignment="1">
      <alignment horizontal="right"/>
    </xf>
    <xf numFmtId="10" fontId="6" fillId="0" borderId="0" xfId="36" applyNumberFormat="1" applyFont="1" applyFill="1" applyBorder="1" applyAlignment="1">
      <alignment horizontal="right"/>
    </xf>
    <xf numFmtId="178" fontId="6" fillId="0" borderId="0" xfId="36" applyNumberFormat="1" applyFont="1" applyFill="1" applyBorder="1" applyAlignment="1">
      <alignment horizontal="right"/>
    </xf>
    <xf numFmtId="0" fontId="6" fillId="0" borderId="0" xfId="35" applyNumberFormat="1" applyFont="1" applyFill="1" applyAlignment="1"/>
    <xf numFmtId="3" fontId="6" fillId="0" borderId="0" xfId="35" applyNumberFormat="1" applyFont="1" applyFill="1" applyAlignment="1">
      <alignment horizontal="right"/>
    </xf>
    <xf numFmtId="164" fontId="6" fillId="0" borderId="0" xfId="35" applyNumberFormat="1" applyFont="1" applyFill="1" applyAlignment="1">
      <alignment horizontal="right"/>
    </xf>
    <xf numFmtId="10" fontId="6" fillId="0" borderId="0" xfId="35" applyNumberFormat="1" applyFont="1" applyFill="1" applyAlignment="1">
      <alignment horizontal="right"/>
    </xf>
    <xf numFmtId="169" fontId="12" fillId="0" borderId="0" xfId="35" applyNumberFormat="1" applyFont="1" applyFill="1" applyAlignment="1"/>
    <xf numFmtId="3" fontId="12" fillId="0" borderId="0" xfId="35" applyNumberFormat="1" applyFont="1" applyFill="1" applyAlignment="1"/>
    <xf numFmtId="0" fontId="12" fillId="0" borderId="0" xfId="35" applyNumberFormat="1" applyFill="1"/>
    <xf numFmtId="0" fontId="2" fillId="0" borderId="0" xfId="35" applyNumberFormat="1" applyFont="1" applyFill="1" applyAlignment="1"/>
    <xf numFmtId="3" fontId="12" fillId="0" borderId="0" xfId="35" applyNumberFormat="1" applyFill="1"/>
    <xf numFmtId="167" fontId="20" fillId="0" borderId="0" xfId="22" applyNumberFormat="1" applyFont="1" applyFill="1"/>
    <xf numFmtId="0" fontId="22" fillId="0" borderId="0" xfId="35" applyNumberFormat="1" applyFont="1" applyFill="1" applyAlignment="1"/>
    <xf numFmtId="0" fontId="6" fillId="0" borderId="16" xfId="35" applyNumberFormat="1" applyFont="1" applyFill="1" applyBorder="1" applyAlignment="1">
      <alignment horizontal="right"/>
    </xf>
    <xf numFmtId="0" fontId="6" fillId="0" borderId="0" xfId="35" applyNumberFormat="1" applyFont="1" applyFill="1" applyBorder="1" applyAlignment="1">
      <alignment horizontal="right"/>
    </xf>
    <xf numFmtId="0" fontId="6" fillId="0" borderId="1" xfId="35" applyNumberFormat="1" applyFont="1" applyFill="1" applyBorder="1" applyAlignment="1">
      <alignment horizontal="right"/>
    </xf>
    <xf numFmtId="167" fontId="12" fillId="0" borderId="0" xfId="35" applyNumberFormat="1" applyFont="1" applyFill="1" applyAlignment="1"/>
    <xf numFmtId="0" fontId="98" fillId="0" borderId="0" xfId="22" applyFont="1" applyFill="1"/>
    <xf numFmtId="0" fontId="12" fillId="0" borderId="0" xfId="35" applyNumberFormat="1" applyFont="1" applyFill="1" applyAlignment="1">
      <alignment horizontal="right"/>
    </xf>
    <xf numFmtId="0" fontId="113" fillId="0" borderId="0" xfId="22" applyFont="1" applyFill="1"/>
    <xf numFmtId="0" fontId="12" fillId="0" borderId="0" xfId="35" applyFill="1"/>
    <xf numFmtId="0" fontId="99" fillId="0" borderId="0" xfId="22" applyFont="1" applyFill="1"/>
    <xf numFmtId="167" fontId="100" fillId="0" borderId="0" xfId="11" applyNumberFormat="1" applyFont="1" applyFill="1"/>
    <xf numFmtId="179" fontId="20" fillId="0" borderId="0" xfId="41" applyNumberFormat="1" applyFont="1" applyFill="1"/>
    <xf numFmtId="3" fontId="2" fillId="0" borderId="0" xfId="11" applyNumberFormat="1" applyFont="1" applyFill="1" applyAlignment="1"/>
    <xf numFmtId="3" fontId="81" fillId="0" borderId="0" xfId="11" applyNumberFormat="1" applyFont="1" applyFill="1" applyAlignment="1"/>
    <xf numFmtId="0" fontId="81" fillId="0" borderId="0" xfId="11" applyNumberFormat="1" applyFont="1" applyFill="1" applyAlignment="1"/>
    <xf numFmtId="3" fontId="81" fillId="0" borderId="0" xfId="11" applyNumberFormat="1" applyFont="1" applyFill="1" applyBorder="1" applyAlignment="1"/>
    <xf numFmtId="3" fontId="6" fillId="0" borderId="0" xfId="11" applyNumberFormat="1" applyFont="1" applyFill="1" applyBorder="1" applyAlignment="1"/>
    <xf numFmtId="3" fontId="2" fillId="0" borderId="0" xfId="11" applyNumberFormat="1" applyFont="1" applyFill="1" applyBorder="1" applyAlignment="1"/>
    <xf numFmtId="0" fontId="3" fillId="0" borderId="0" xfId="11" applyFill="1" applyBorder="1"/>
    <xf numFmtId="0" fontId="17" fillId="0" borderId="20" xfId="11" applyNumberFormat="1" applyFont="1" applyFill="1" applyBorder="1" applyAlignment="1"/>
    <xf numFmtId="0" fontId="17" fillId="0" borderId="21" xfId="11" applyNumberFormat="1" applyFont="1" applyFill="1" applyBorder="1" applyAlignment="1">
      <alignment horizontal="center"/>
    </xf>
    <xf numFmtId="3" fontId="17" fillId="0" borderId="21" xfId="11" applyNumberFormat="1" applyFont="1" applyFill="1" applyBorder="1" applyAlignment="1">
      <alignment horizontal="center"/>
    </xf>
    <xf numFmtId="0" fontId="100" fillId="0" borderId="20" xfId="11" applyNumberFormat="1" applyFont="1" applyFill="1" applyBorder="1" applyAlignment="1">
      <alignment horizontal="left"/>
    </xf>
    <xf numFmtId="0" fontId="100" fillId="0" borderId="20" xfId="11" applyNumberFormat="1" applyFont="1" applyFill="1" applyBorder="1" applyAlignment="1">
      <alignment horizontal="center"/>
    </xf>
    <xf numFmtId="0" fontId="85" fillId="0" borderId="20" xfId="11" applyNumberFormat="1" applyFont="1" applyFill="1" applyBorder="1" applyAlignment="1">
      <alignment horizontal="left"/>
    </xf>
    <xf numFmtId="0" fontId="17" fillId="0" borderId="13" xfId="11" applyNumberFormat="1" applyFont="1" applyFill="1" applyBorder="1" applyAlignment="1">
      <alignment horizontal="center"/>
    </xf>
    <xf numFmtId="3" fontId="17" fillId="0" borderId="13" xfId="11" applyNumberFormat="1" applyFont="1" applyFill="1" applyBorder="1" applyAlignment="1"/>
    <xf numFmtId="0" fontId="17" fillId="0" borderId="13" xfId="11" applyNumberFormat="1" applyFont="1" applyFill="1" applyBorder="1" applyAlignment="1"/>
    <xf numFmtId="3" fontId="17" fillId="0" borderId="22" xfId="11" applyNumberFormat="1" applyFont="1" applyFill="1" applyBorder="1" applyAlignment="1"/>
    <xf numFmtId="3" fontId="17" fillId="0" borderId="13" xfId="11" applyNumberFormat="1" applyFont="1" applyFill="1" applyBorder="1" applyAlignment="1">
      <alignment horizontal="center"/>
    </xf>
    <xf numFmtId="3" fontId="17" fillId="0" borderId="23" xfId="11" applyNumberFormat="1" applyFont="1" applyFill="1" applyBorder="1" applyAlignment="1">
      <alignment horizontal="center"/>
    </xf>
    <xf numFmtId="3" fontId="100" fillId="0" borderId="13" xfId="11" applyNumberFormat="1" applyFont="1" applyFill="1" applyBorder="1" applyAlignment="1">
      <alignment horizontal="center"/>
    </xf>
    <xf numFmtId="0" fontId="100" fillId="0" borderId="13" xfId="11" applyNumberFormat="1" applyFont="1" applyFill="1" applyBorder="1" applyAlignment="1">
      <alignment horizontal="center"/>
    </xf>
    <xf numFmtId="3" fontId="17" fillId="0" borderId="1" xfId="11" applyNumberFormat="1" applyFont="1" applyFill="1" applyBorder="1" applyAlignment="1">
      <alignment horizontal="center"/>
    </xf>
    <xf numFmtId="3" fontId="17" fillId="0" borderId="24" xfId="11" applyNumberFormat="1" applyFont="1" applyFill="1" applyBorder="1" applyAlignment="1">
      <alignment horizontal="center"/>
    </xf>
    <xf numFmtId="3" fontId="17" fillId="0" borderId="25" xfId="11" applyNumberFormat="1" applyFont="1" applyFill="1" applyBorder="1" applyAlignment="1">
      <alignment horizontal="center"/>
    </xf>
    <xf numFmtId="3" fontId="100" fillId="0" borderId="1" xfId="11" applyNumberFormat="1" applyFont="1" applyFill="1" applyBorder="1" applyAlignment="1">
      <alignment horizontal="center"/>
    </xf>
    <xf numFmtId="0" fontId="100" fillId="0" borderId="1" xfId="11" applyNumberFormat="1" applyFont="1" applyFill="1" applyBorder="1" applyAlignment="1">
      <alignment horizontal="center"/>
    </xf>
    <xf numFmtId="3" fontId="2" fillId="0" borderId="26" xfId="11" applyNumberFormat="1" applyFont="1" applyFill="1" applyBorder="1" applyAlignment="1"/>
    <xf numFmtId="3" fontId="2" fillId="0" borderId="27" xfId="11" applyNumberFormat="1" applyFont="1" applyFill="1" applyBorder="1" applyAlignment="1"/>
    <xf numFmtId="167" fontId="2" fillId="0" borderId="0" xfId="11" applyNumberFormat="1" applyFont="1" applyFill="1" applyBorder="1"/>
    <xf numFmtId="3" fontId="2" fillId="0" borderId="26" xfId="11" applyNumberFormat="1" applyFont="1" applyFill="1" applyBorder="1"/>
    <xf numFmtId="3" fontId="2" fillId="0" borderId="27" xfId="11" applyNumberFormat="1" applyFont="1" applyFill="1" applyBorder="1"/>
    <xf numFmtId="0" fontId="6" fillId="0" borderId="0" xfId="11" applyNumberFormat="1" applyFont="1" applyFill="1" applyBorder="1" applyAlignment="1"/>
    <xf numFmtId="3" fontId="49" fillId="0" borderId="0" xfId="11" applyNumberFormat="1" applyFont="1" applyFill="1" applyBorder="1" applyAlignment="1"/>
    <xf numFmtId="3" fontId="58" fillId="0" borderId="0" xfId="11" applyNumberFormat="1" applyFont="1" applyFill="1" applyBorder="1" applyAlignment="1"/>
    <xf numFmtId="0" fontId="17" fillId="0" borderId="0" xfId="11" applyNumberFormat="1" applyFont="1" applyFill="1" applyBorder="1" applyAlignment="1">
      <alignment horizontal="center"/>
    </xf>
    <xf numFmtId="3" fontId="17" fillId="0" borderId="0" xfId="11" applyNumberFormat="1" applyFont="1" applyFill="1" applyBorder="1" applyAlignment="1"/>
    <xf numFmtId="3" fontId="17" fillId="0" borderId="26" xfId="11" applyNumberFormat="1" applyFont="1" applyFill="1" applyBorder="1" applyAlignment="1"/>
    <xf numFmtId="3" fontId="17" fillId="0" borderId="0" xfId="11" applyNumberFormat="1" applyFont="1" applyFill="1" applyBorder="1" applyAlignment="1">
      <alignment horizontal="center"/>
    </xf>
    <xf numFmtId="3" fontId="17" fillId="0" borderId="27" xfId="11" applyNumberFormat="1" applyFont="1" applyFill="1" applyBorder="1" applyAlignment="1">
      <alignment horizontal="center"/>
    </xf>
    <xf numFmtId="3" fontId="100" fillId="0" borderId="0" xfId="11" applyNumberFormat="1" applyFont="1" applyFill="1" applyBorder="1" applyAlignment="1">
      <alignment horizontal="center"/>
    </xf>
    <xf numFmtId="3" fontId="81" fillId="0" borderId="0" xfId="11" applyNumberFormat="1" applyFont="1" applyFill="1" applyAlignment="1">
      <alignment horizontal="right"/>
    </xf>
    <xf numFmtId="3" fontId="17" fillId="0" borderId="26" xfId="11" applyNumberFormat="1" applyFont="1" applyFill="1" applyBorder="1" applyAlignment="1">
      <alignment horizontal="center"/>
    </xf>
    <xf numFmtId="3" fontId="81" fillId="0" borderId="26" xfId="11" applyNumberFormat="1" applyFont="1" applyFill="1" applyBorder="1"/>
    <xf numFmtId="3" fontId="81" fillId="0" borderId="27" xfId="11" applyNumberFormat="1" applyFont="1" applyFill="1" applyBorder="1"/>
    <xf numFmtId="3" fontId="2" fillId="0" borderId="1" xfId="11" applyNumberFormat="1" applyFont="1" applyFill="1" applyBorder="1"/>
    <xf numFmtId="3" fontId="2" fillId="0" borderId="24" xfId="11" applyNumberFormat="1" applyFont="1" applyFill="1" applyBorder="1"/>
    <xf numFmtId="3" fontId="2" fillId="0" borderId="25" xfId="11" applyNumberFormat="1" applyFont="1" applyFill="1" applyBorder="1"/>
    <xf numFmtId="3" fontId="81" fillId="0" borderId="1" xfId="11" applyNumberFormat="1" applyFont="1" applyFill="1" applyBorder="1"/>
    <xf numFmtId="3" fontId="3" fillId="0" borderId="0" xfId="11" applyNumberFormat="1" applyFill="1"/>
    <xf numFmtId="3" fontId="17" fillId="0" borderId="15" xfId="11" applyNumberFormat="1" applyFont="1" applyFill="1" applyBorder="1"/>
    <xf numFmtId="167" fontId="17" fillId="0" borderId="28" xfId="11" applyNumberFormat="1" applyFont="1" applyFill="1" applyBorder="1"/>
    <xf numFmtId="3" fontId="17" fillId="0" borderId="29" xfId="11" applyNumberFormat="1" applyFont="1" applyFill="1" applyBorder="1"/>
    <xf numFmtId="3" fontId="17" fillId="0" borderId="28" xfId="11" applyNumberFormat="1" applyFont="1" applyFill="1" applyBorder="1"/>
    <xf numFmtId="3" fontId="100" fillId="0" borderId="15" xfId="11" applyNumberFormat="1" applyFont="1" applyFill="1" applyBorder="1"/>
    <xf numFmtId="3" fontId="100" fillId="0" borderId="0" xfId="11" applyNumberFormat="1" applyFont="1" applyFill="1" applyBorder="1" applyAlignment="1"/>
    <xf numFmtId="3" fontId="2" fillId="0" borderId="13" xfId="11" applyNumberFormat="1" applyFont="1" applyFill="1" applyBorder="1" applyAlignment="1"/>
    <xf numFmtId="3" fontId="2" fillId="0" borderId="22" xfId="11" applyNumberFormat="1" applyFont="1" applyFill="1" applyBorder="1" applyAlignment="1"/>
    <xf numFmtId="3" fontId="2" fillId="0" borderId="23" xfId="11" applyNumberFormat="1" applyFont="1" applyFill="1" applyBorder="1" applyAlignment="1"/>
    <xf numFmtId="3" fontId="81" fillId="0" borderId="13" xfId="11" applyNumberFormat="1" applyFont="1" applyFill="1" applyBorder="1" applyAlignment="1"/>
    <xf numFmtId="0" fontId="2" fillId="0" borderId="1" xfId="11" applyNumberFormat="1" applyFont="1" applyFill="1" applyBorder="1" applyAlignment="1"/>
    <xf numFmtId="0" fontId="2" fillId="0" borderId="25" xfId="11" applyNumberFormat="1" applyFont="1" applyFill="1" applyBorder="1" applyAlignment="1"/>
    <xf numFmtId="0" fontId="2" fillId="0" borderId="24" xfId="11" applyNumberFormat="1" applyFont="1" applyFill="1" applyBorder="1" applyAlignment="1"/>
    <xf numFmtId="0" fontId="81" fillId="0" borderId="1" xfId="11" applyNumberFormat="1" applyFont="1" applyFill="1" applyBorder="1" applyAlignment="1"/>
    <xf numFmtId="3" fontId="81" fillId="0" borderId="1" xfId="11" applyNumberFormat="1" applyFont="1" applyFill="1" applyBorder="1" applyAlignment="1"/>
    <xf numFmtId="3" fontId="17" fillId="0" borderId="0" xfId="11" applyNumberFormat="1" applyFont="1" applyFill="1" applyBorder="1"/>
    <xf numFmtId="167" fontId="17" fillId="0" borderId="25" xfId="11" applyNumberFormat="1" applyFont="1" applyFill="1" applyBorder="1"/>
    <xf numFmtId="167" fontId="17" fillId="0" borderId="13" xfId="11" applyNumberFormat="1" applyFont="1" applyFill="1" applyBorder="1"/>
    <xf numFmtId="3" fontId="100" fillId="0" borderId="15" xfId="11" applyNumberFormat="1" applyFont="1" applyFill="1" applyBorder="1" applyAlignment="1"/>
    <xf numFmtId="3" fontId="17" fillId="0" borderId="26" xfId="11" applyNumberFormat="1" applyFont="1" applyFill="1" applyBorder="1"/>
    <xf numFmtId="167" fontId="17" fillId="0" borderId="0" xfId="11" applyNumberFormat="1" applyFont="1" applyFill="1" applyBorder="1"/>
    <xf numFmtId="3" fontId="17" fillId="0" borderId="27" xfId="11" applyNumberFormat="1" applyFont="1" applyFill="1" applyBorder="1"/>
    <xf numFmtId="3" fontId="100" fillId="0" borderId="0" xfId="11" applyNumberFormat="1" applyFont="1" applyFill="1" applyBorder="1"/>
    <xf numFmtId="0" fontId="23" fillId="0" borderId="0" xfId="11" applyFont="1" applyFill="1"/>
    <xf numFmtId="0" fontId="86" fillId="0" borderId="0" xfId="11" applyFont="1" applyFill="1"/>
    <xf numFmtId="0" fontId="85" fillId="0" borderId="0" xfId="11" applyFont="1" applyFill="1"/>
    <xf numFmtId="3" fontId="22" fillId="0" borderId="0" xfId="11" applyNumberFormat="1" applyFont="1" applyFill="1" applyAlignment="1"/>
    <xf numFmtId="3" fontId="12" fillId="0" borderId="0" xfId="11" applyNumberFormat="1" applyFont="1" applyFill="1" applyAlignment="1"/>
    <xf numFmtId="3" fontId="12" fillId="0" borderId="0" xfId="11" applyNumberFormat="1" applyFont="1" applyFill="1" applyBorder="1" applyAlignment="1"/>
    <xf numFmtId="3" fontId="24" fillId="0" borderId="16" xfId="11" applyNumberFormat="1" applyFont="1" applyFill="1" applyBorder="1" applyAlignment="1">
      <alignment horizontal="center"/>
    </xf>
    <xf numFmtId="3" fontId="24" fillId="0" borderId="1" xfId="11" applyNumberFormat="1" applyFont="1" applyFill="1" applyBorder="1" applyAlignment="1">
      <alignment horizontal="center"/>
    </xf>
    <xf numFmtId="167" fontId="12" fillId="0" borderId="0" xfId="11" applyNumberFormat="1" applyFont="1" applyFill="1"/>
    <xf numFmtId="3" fontId="12" fillId="0" borderId="0" xfId="11" applyNumberFormat="1" applyFont="1" applyFill="1" applyBorder="1"/>
    <xf numFmtId="3" fontId="22" fillId="0" borderId="0" xfId="11" applyNumberFormat="1" applyFont="1" applyFill="1" applyBorder="1" applyAlignment="1"/>
    <xf numFmtId="3" fontId="8" fillId="0" borderId="0" xfId="11" applyNumberFormat="1" applyFont="1" applyFill="1" applyBorder="1" applyAlignment="1"/>
    <xf numFmtId="0" fontId="8" fillId="0" borderId="0" xfId="11" applyFont="1" applyFill="1" applyBorder="1"/>
    <xf numFmtId="0" fontId="8" fillId="0" borderId="0" xfId="11" applyFont="1" applyFill="1"/>
    <xf numFmtId="3" fontId="24" fillId="0" borderId="15" xfId="11" applyNumberFormat="1" applyFont="1" applyFill="1" applyBorder="1" applyAlignment="1"/>
    <xf numFmtId="167" fontId="24" fillId="0" borderId="15" xfId="11" applyNumberFormat="1" applyFont="1" applyFill="1" applyBorder="1"/>
    <xf numFmtId="3" fontId="24" fillId="0" borderId="0" xfId="11" applyNumberFormat="1" applyFont="1" applyFill="1" applyBorder="1" applyAlignment="1"/>
    <xf numFmtId="3" fontId="24" fillId="0" borderId="0" xfId="11" applyNumberFormat="1" applyFont="1" applyFill="1" applyBorder="1"/>
    <xf numFmtId="3" fontId="24" fillId="0" borderId="0" xfId="11" applyNumberFormat="1" applyFont="1" applyFill="1" applyBorder="1" applyAlignment="1">
      <alignment horizontal="center"/>
    </xf>
    <xf numFmtId="167" fontId="12" fillId="0" borderId="0" xfId="11" applyNumberFormat="1" applyFont="1" applyFill="1" applyBorder="1"/>
    <xf numFmtId="3" fontId="12" fillId="0" borderId="1" xfId="11" applyNumberFormat="1" applyFont="1" applyFill="1" applyBorder="1" applyAlignment="1"/>
    <xf numFmtId="167" fontId="24" fillId="0" borderId="0" xfId="11" applyNumberFormat="1" applyFont="1" applyFill="1"/>
    <xf numFmtId="3" fontId="24" fillId="0" borderId="15" xfId="11" applyNumberFormat="1" applyFont="1" applyFill="1" applyBorder="1"/>
    <xf numFmtId="167" fontId="24" fillId="0" borderId="0" xfId="11" applyNumberFormat="1" applyFont="1" applyFill="1" applyBorder="1"/>
    <xf numFmtId="0" fontId="12" fillId="0" borderId="0" xfId="11" applyNumberFormat="1" applyFont="1" applyFill="1" applyBorder="1" applyAlignment="1"/>
    <xf numFmtId="167" fontId="12" fillId="0" borderId="0" xfId="11" applyNumberFormat="1" applyFont="1" applyFill="1" applyBorder="1" applyAlignment="1"/>
    <xf numFmtId="0" fontId="114" fillId="0" borderId="0" xfId="0" applyFont="1"/>
    <xf numFmtId="0" fontId="86" fillId="0" borderId="0" xfId="16" applyFont="1"/>
    <xf numFmtId="37" fontId="22" fillId="5" borderId="0" xfId="17" applyNumberFormat="1" applyFont="1" applyFill="1" applyAlignment="1" applyProtection="1">
      <alignment horizontal="left"/>
    </xf>
    <xf numFmtId="4" fontId="28" fillId="5" borderId="0" xfId="17" applyNumberFormat="1" applyFont="1" applyFill="1" applyProtection="1"/>
    <xf numFmtId="0" fontId="12" fillId="5" borderId="0" xfId="33" applyFont="1" applyFill="1"/>
    <xf numFmtId="37" fontId="6" fillId="5" borderId="0" xfId="17" applyNumberFormat="1" applyFont="1" applyFill="1" applyAlignment="1" applyProtection="1">
      <alignment horizontal="left"/>
    </xf>
    <xf numFmtId="37" fontId="94" fillId="5" borderId="0" xfId="17" applyNumberFormat="1" applyFont="1" applyFill="1" applyAlignment="1" applyProtection="1">
      <alignment horizontal="left"/>
    </xf>
    <xf numFmtId="0" fontId="12" fillId="5" borderId="16" xfId="33" applyFont="1" applyFill="1" applyBorder="1" applyAlignment="1">
      <alignment horizontal="center"/>
    </xf>
    <xf numFmtId="4" fontId="12" fillId="5" borderId="16" xfId="33" applyNumberFormat="1" applyFont="1" applyFill="1" applyBorder="1" applyAlignment="1">
      <alignment horizontal="center"/>
    </xf>
    <xf numFmtId="0" fontId="24" fillId="5" borderId="1" xfId="33" applyFont="1" applyFill="1" applyBorder="1" applyAlignment="1">
      <alignment horizontal="left"/>
    </xf>
    <xf numFmtId="4" fontId="24" fillId="5" borderId="1" xfId="33" applyNumberFormat="1" applyFont="1" applyFill="1" applyBorder="1" applyAlignment="1">
      <alignment horizontal="right"/>
    </xf>
    <xf numFmtId="167" fontId="12" fillId="5" borderId="0" xfId="33" applyNumberFormat="1" applyFont="1" applyFill="1" applyBorder="1" applyAlignment="1"/>
    <xf numFmtId="10" fontId="12" fillId="5" borderId="0" xfId="38" applyNumberFormat="1" applyFont="1" applyFill="1"/>
    <xf numFmtId="0" fontId="81" fillId="5" borderId="0" xfId="33" applyFont="1" applyFill="1" applyBorder="1"/>
    <xf numFmtId="5" fontId="24" fillId="5" borderId="8" xfId="17" applyNumberFormat="1" applyFont="1" applyFill="1" applyBorder="1" applyProtection="1"/>
    <xf numFmtId="167" fontId="24" fillId="5" borderId="8" xfId="17" applyNumberFormat="1" applyFont="1" applyFill="1" applyBorder="1" applyProtection="1"/>
    <xf numFmtId="5" fontId="24" fillId="5" borderId="0" xfId="17" applyNumberFormat="1" applyFont="1" applyFill="1" applyBorder="1" applyProtection="1"/>
    <xf numFmtId="167" fontId="12" fillId="5" borderId="0" xfId="17" applyNumberFormat="1" applyFont="1" applyFill="1" applyBorder="1" applyProtection="1"/>
    <xf numFmtId="3" fontId="12" fillId="5" borderId="0" xfId="33" applyNumberFormat="1" applyFont="1" applyFill="1" applyBorder="1"/>
    <xf numFmtId="0" fontId="12" fillId="5" borderId="13" xfId="33" applyFont="1" applyFill="1" applyBorder="1"/>
    <xf numFmtId="3" fontId="12" fillId="5" borderId="0" xfId="33" applyNumberFormat="1" applyFont="1" applyFill="1"/>
    <xf numFmtId="0" fontId="2" fillId="5" borderId="0" xfId="33" applyFont="1" applyFill="1" applyBorder="1"/>
    <xf numFmtId="179" fontId="12" fillId="5" borderId="0" xfId="41" applyNumberFormat="1" applyFont="1" applyFill="1"/>
    <xf numFmtId="10" fontId="47" fillId="5" borderId="0" xfId="38" applyNumberFormat="1" applyFont="1" applyFill="1"/>
    <xf numFmtId="3" fontId="60" fillId="5" borderId="0" xfId="0" applyNumberFormat="1" applyFont="1" applyFill="1" applyBorder="1" applyAlignment="1">
      <alignment horizontal="right" vertical="center"/>
    </xf>
    <xf numFmtId="0" fontId="2" fillId="5" borderId="0" xfId="33" applyFont="1" applyFill="1" applyBorder="1" applyAlignment="1">
      <alignment horizontal="left"/>
    </xf>
    <xf numFmtId="44" fontId="12" fillId="5" borderId="0" xfId="4" applyFont="1" applyFill="1"/>
    <xf numFmtId="0" fontId="12" fillId="5" borderId="0" xfId="17" applyFont="1" applyFill="1" applyAlignment="1" applyProtection="1">
      <alignment horizontal="left"/>
    </xf>
    <xf numFmtId="37" fontId="28" fillId="5" borderId="0" xfId="17" applyNumberFormat="1" applyFont="1" applyFill="1" applyProtection="1"/>
    <xf numFmtId="0" fontId="28" fillId="5" borderId="0" xfId="17" applyFont="1" applyFill="1" applyProtection="1"/>
    <xf numFmtId="37" fontId="12" fillId="5" borderId="0" xfId="17" applyNumberFormat="1" applyFont="1" applyFill="1" applyAlignment="1" applyProtection="1">
      <alignment horizontal="centerContinuous"/>
    </xf>
    <xf numFmtId="37" fontId="17" fillId="5" borderId="0" xfId="17" applyNumberFormat="1" applyFont="1" applyFill="1" applyAlignment="1" applyProtection="1">
      <alignment horizontal="left"/>
    </xf>
    <xf numFmtId="37" fontId="91" fillId="5" borderId="0" xfId="17" applyNumberFormat="1" applyFont="1" applyFill="1" applyAlignment="1" applyProtection="1">
      <alignment horizontal="left"/>
    </xf>
    <xf numFmtId="5" fontId="35" fillId="5" borderId="6" xfId="17" applyNumberFormat="1" applyFont="1" applyFill="1" applyBorder="1" applyProtection="1"/>
    <xf numFmtId="37" fontId="35" fillId="5" borderId="6" xfId="17" applyNumberFormat="1" applyFont="1" applyFill="1" applyBorder="1" applyAlignment="1" applyProtection="1">
      <alignment horizontal="center"/>
    </xf>
    <xf numFmtId="0" fontId="35" fillId="5" borderId="0" xfId="17" applyFont="1" applyFill="1" applyBorder="1" applyProtection="1"/>
    <xf numFmtId="0" fontId="35" fillId="5" borderId="6" xfId="17" applyFont="1" applyFill="1" applyBorder="1" applyProtection="1"/>
    <xf numFmtId="5" fontId="35" fillId="5" borderId="7" xfId="17" applyNumberFormat="1" applyFont="1" applyFill="1" applyBorder="1" applyAlignment="1" applyProtection="1">
      <alignment horizontal="center"/>
    </xf>
    <xf numFmtId="37" fontId="35" fillId="5" borderId="7" xfId="17" applyNumberFormat="1" applyFont="1" applyFill="1" applyBorder="1" applyAlignment="1" applyProtection="1">
      <alignment horizontal="center"/>
    </xf>
    <xf numFmtId="5" fontId="35" fillId="5" borderId="7" xfId="17" applyNumberFormat="1" applyFont="1" applyFill="1" applyBorder="1" applyProtection="1"/>
    <xf numFmtId="5" fontId="36" fillId="5" borderId="0" xfId="17" applyNumberFormat="1" applyFont="1" applyFill="1" applyBorder="1" applyProtection="1"/>
    <xf numFmtId="5" fontId="13" fillId="5" borderId="0" xfId="17" applyNumberFormat="1" applyFont="1" applyFill="1" applyBorder="1" applyProtection="1"/>
    <xf numFmtId="10" fontId="37" fillId="5" borderId="0" xfId="38" applyNumberFormat="1" applyFont="1" applyFill="1" applyBorder="1" applyProtection="1"/>
    <xf numFmtId="0" fontId="36" fillId="5" borderId="0" xfId="17" applyFont="1" applyFill="1" applyBorder="1" applyProtection="1"/>
    <xf numFmtId="10" fontId="37" fillId="5" borderId="0" xfId="38" applyNumberFormat="1" applyFont="1" applyFill="1" applyProtection="1"/>
    <xf numFmtId="37" fontId="13" fillId="5" borderId="0" xfId="27" applyNumberFormat="1" applyFont="1" applyFill="1" applyBorder="1"/>
    <xf numFmtId="37" fontId="36" fillId="5" borderId="0" xfId="17" applyNumberFormat="1" applyFont="1" applyFill="1" applyBorder="1" applyProtection="1"/>
    <xf numFmtId="5" fontId="103" fillId="5" borderId="0" xfId="17" applyNumberFormat="1" applyFont="1" applyFill="1" applyBorder="1" applyProtection="1"/>
    <xf numFmtId="37" fontId="103" fillId="5" borderId="0" xfId="27" applyNumberFormat="1" applyFont="1" applyFill="1" applyBorder="1"/>
    <xf numFmtId="5" fontId="36" fillId="5" borderId="1" xfId="17" applyNumberFormat="1" applyFont="1" applyFill="1" applyBorder="1" applyProtection="1"/>
    <xf numFmtId="37" fontId="13" fillId="5" borderId="1" xfId="27" applyNumberFormat="1" applyFont="1" applyFill="1" applyBorder="1"/>
    <xf numFmtId="37" fontId="36" fillId="5" borderId="50" xfId="17" applyNumberFormat="1" applyFont="1" applyFill="1" applyBorder="1" applyProtection="1"/>
    <xf numFmtId="0" fontId="36" fillId="5" borderId="1" xfId="17" applyFont="1" applyFill="1" applyBorder="1" applyProtection="1"/>
    <xf numFmtId="4" fontId="12" fillId="5" borderId="0" xfId="27" applyNumberFormat="1" applyFill="1"/>
    <xf numFmtId="37" fontId="36" fillId="5" borderId="0" xfId="17" applyNumberFormat="1" applyFont="1" applyFill="1" applyProtection="1"/>
    <xf numFmtId="0" fontId="36" fillId="5" borderId="0" xfId="17" applyFont="1" applyFill="1" applyProtection="1"/>
    <xf numFmtId="37" fontId="12" fillId="5" borderId="0" xfId="17" applyNumberFormat="1" applyFont="1" applyFill="1" applyProtection="1"/>
    <xf numFmtId="0" fontId="12" fillId="5" borderId="0" xfId="17" applyFont="1" applyFill="1" applyProtection="1"/>
    <xf numFmtId="5" fontId="36" fillId="5" borderId="6" xfId="17" applyNumberFormat="1" applyFont="1" applyFill="1" applyBorder="1" applyProtection="1"/>
    <xf numFmtId="0" fontId="36" fillId="5" borderId="6" xfId="17" applyFont="1" applyFill="1" applyBorder="1" applyProtection="1"/>
    <xf numFmtId="175" fontId="13" fillId="5" borderId="0" xfId="27" applyNumberFormat="1" applyFont="1" applyFill="1" applyBorder="1"/>
    <xf numFmtId="5" fontId="13" fillId="5" borderId="0" xfId="27" applyNumberFormat="1" applyFont="1" applyFill="1" applyBorder="1"/>
    <xf numFmtId="0" fontId="104" fillId="5" borderId="0" xfId="17" applyFont="1" applyFill="1" applyProtection="1"/>
    <xf numFmtId="5" fontId="35" fillId="5" borderId="8" xfId="17" applyNumberFormat="1" applyFont="1" applyFill="1" applyBorder="1" applyProtection="1"/>
    <xf numFmtId="0" fontId="12" fillId="5" borderId="0" xfId="17" applyFont="1" applyFill="1" applyBorder="1" applyProtection="1"/>
    <xf numFmtId="37" fontId="12" fillId="5" borderId="0" xfId="17" applyNumberFormat="1" applyFont="1" applyFill="1" applyBorder="1" applyProtection="1"/>
    <xf numFmtId="0" fontId="35" fillId="5" borderId="8" xfId="17" applyFont="1" applyFill="1" applyBorder="1" applyProtection="1"/>
    <xf numFmtId="0" fontId="91" fillId="5" borderId="0" xfId="17" applyFont="1" applyFill="1" applyProtection="1"/>
    <xf numFmtId="0" fontId="23" fillId="5" borderId="0" xfId="10" applyFont="1" applyFill="1"/>
    <xf numFmtId="0" fontId="23" fillId="5" borderId="48" xfId="10" applyFont="1" applyFill="1" applyBorder="1"/>
    <xf numFmtId="37" fontId="13" fillId="5" borderId="0" xfId="17" applyNumberFormat="1" applyFont="1" applyFill="1" applyProtection="1"/>
    <xf numFmtId="0" fontId="59" fillId="0" borderId="0" xfId="8" applyNumberFormat="1" applyFont="1" applyAlignment="1">
      <alignment horizontal="left"/>
    </xf>
    <xf numFmtId="0" fontId="52" fillId="0" borderId="0" xfId="28" applyFont="1" applyFill="1"/>
    <xf numFmtId="0" fontId="20" fillId="0" borderId="0" xfId="28" applyFont="1" applyFill="1"/>
    <xf numFmtId="0" fontId="53" fillId="0" borderId="20" xfId="28" applyFont="1" applyFill="1" applyBorder="1"/>
    <xf numFmtId="0" fontId="53" fillId="0" borderId="20" xfId="28" applyFont="1" applyFill="1" applyBorder="1" applyAlignment="1">
      <alignment horizontal="center"/>
    </xf>
    <xf numFmtId="0" fontId="53" fillId="0" borderId="0" xfId="28" applyFont="1" applyFill="1" applyBorder="1"/>
    <xf numFmtId="0" fontId="53" fillId="0" borderId="0" xfId="28" applyFont="1" applyFill="1" applyBorder="1" applyAlignment="1">
      <alignment horizontal="center"/>
    </xf>
    <xf numFmtId="0" fontId="19" fillId="0" borderId="0" xfId="28" applyFill="1"/>
    <xf numFmtId="167" fontId="20" fillId="0" borderId="0" xfId="28" applyNumberFormat="1" applyFont="1" applyFill="1"/>
    <xf numFmtId="167" fontId="20" fillId="0" borderId="0" xfId="36" applyNumberFormat="1" applyFont="1" applyFill="1"/>
    <xf numFmtId="0" fontId="19" fillId="0" borderId="0" xfId="28" applyFill="1" applyAlignment="1">
      <alignment horizontal="left" indent="1"/>
    </xf>
    <xf numFmtId="0" fontId="53" fillId="0" borderId="15" xfId="28" applyFont="1" applyFill="1" applyBorder="1"/>
    <xf numFmtId="167" fontId="53" fillId="0" borderId="15" xfId="28" applyNumberFormat="1" applyFont="1" applyFill="1" applyBorder="1"/>
    <xf numFmtId="0" fontId="22" fillId="5" borderId="0" xfId="32" applyNumberFormat="1" applyFont="1" applyFill="1" applyAlignment="1"/>
    <xf numFmtId="0" fontId="14" fillId="5" borderId="0" xfId="32" applyNumberFormat="1" applyFont="1" applyFill="1" applyAlignment="1"/>
    <xf numFmtId="167" fontId="14" fillId="5" borderId="0" xfId="38" applyNumberFormat="1" applyFont="1" applyFill="1" applyAlignment="1"/>
    <xf numFmtId="170" fontId="6" fillId="5" borderId="0" xfId="32" applyNumberFormat="1" applyFont="1" applyFill="1" applyAlignment="1"/>
    <xf numFmtId="0" fontId="23" fillId="5" borderId="0" xfId="31" applyNumberFormat="1" applyFont="1" applyFill="1" applyAlignment="1">
      <alignment horizontal="left" wrapText="1"/>
    </xf>
    <xf numFmtId="0" fontId="12" fillId="5" borderId="10" xfId="32" applyNumberFormat="1" applyFont="1" applyFill="1" applyBorder="1" applyAlignment="1"/>
    <xf numFmtId="3" fontId="24" fillId="5" borderId="10" xfId="32" applyNumberFormat="1" applyFont="1" applyFill="1" applyBorder="1" applyAlignment="1">
      <alignment horizontal="right"/>
    </xf>
    <xf numFmtId="167" fontId="24" fillId="5" borderId="10" xfId="32" applyNumberFormat="1" applyFont="1" applyFill="1" applyBorder="1" applyAlignment="1">
      <alignment horizontal="right"/>
    </xf>
    <xf numFmtId="3" fontId="24" fillId="5" borderId="1" xfId="32" applyNumberFormat="1" applyFont="1" applyFill="1" applyBorder="1" applyAlignment="1">
      <alignment horizontal="left"/>
    </xf>
    <xf numFmtId="0" fontId="24" fillId="5" borderId="1" xfId="32" applyFont="1" applyFill="1" applyBorder="1" applyAlignment="1">
      <alignment horizontal="right"/>
    </xf>
    <xf numFmtId="0" fontId="24" fillId="5" borderId="1" xfId="32" applyNumberFormat="1" applyFont="1" applyFill="1" applyBorder="1" applyAlignment="1">
      <alignment horizontal="right"/>
    </xf>
    <xf numFmtId="3" fontId="24" fillId="5" borderId="0" xfId="32" applyNumberFormat="1" applyFont="1" applyFill="1" applyBorder="1" applyAlignment="1">
      <alignment horizontal="left"/>
    </xf>
    <xf numFmtId="0" fontId="24" fillId="5" borderId="0" xfId="32" applyFont="1" applyFill="1" applyBorder="1" applyAlignment="1">
      <alignment horizontal="right"/>
    </xf>
    <xf numFmtId="167" fontId="12" fillId="5" borderId="0" xfId="38" applyNumberFormat="1" applyFont="1" applyFill="1" applyBorder="1"/>
    <xf numFmtId="0" fontId="12" fillId="5" borderId="0" xfId="32" applyFont="1" applyFill="1" applyBorder="1"/>
    <xf numFmtId="167" fontId="12" fillId="5" borderId="0" xfId="32" applyNumberFormat="1" applyFont="1" applyFill="1" applyBorder="1"/>
    <xf numFmtId="167" fontId="12" fillId="5" borderId="0" xfId="32" applyNumberFormat="1" applyFont="1" applyFill="1"/>
    <xf numFmtId="3" fontId="81" fillId="5" borderId="0" xfId="32" applyNumberFormat="1" applyFont="1" applyFill="1" applyBorder="1"/>
    <xf numFmtId="44" fontId="12" fillId="5" borderId="0" xfId="32" applyNumberFormat="1" applyFont="1" applyFill="1"/>
    <xf numFmtId="170" fontId="24" fillId="5" borderId="0" xfId="32" applyNumberFormat="1" applyFont="1" applyFill="1" applyAlignment="1">
      <alignment horizontal="left"/>
    </xf>
    <xf numFmtId="3" fontId="24" fillId="5" borderId="0" xfId="32" applyNumberFormat="1" applyFont="1" applyFill="1" applyBorder="1" applyAlignment="1">
      <alignment horizontal="right"/>
    </xf>
    <xf numFmtId="0" fontId="12" fillId="5" borderId="0" xfId="32" applyNumberFormat="1" applyFont="1" applyFill="1" applyAlignment="1"/>
    <xf numFmtId="3" fontId="12" fillId="5" borderId="0" xfId="38" applyNumberFormat="1" applyFont="1" applyFill="1" applyAlignment="1"/>
    <xf numFmtId="177" fontId="48" fillId="5" borderId="0" xfId="31" applyFill="1"/>
    <xf numFmtId="3" fontId="12" fillId="5" borderId="1" xfId="32" applyNumberFormat="1" applyFont="1" applyFill="1" applyBorder="1"/>
    <xf numFmtId="3" fontId="24" fillId="5" borderId="15" xfId="32" applyNumberFormat="1" applyFont="1" applyFill="1" applyBorder="1" applyAlignment="1"/>
    <xf numFmtId="167" fontId="24" fillId="5" borderId="15" xfId="38" applyNumberFormat="1" applyFont="1" applyFill="1" applyBorder="1"/>
    <xf numFmtId="3" fontId="24" fillId="5" borderId="12" xfId="32" applyNumberFormat="1" applyFont="1" applyFill="1" applyBorder="1" applyAlignment="1"/>
    <xf numFmtId="167" fontId="12" fillId="5" borderId="0" xfId="32" applyNumberFormat="1" applyFont="1" applyFill="1" applyBorder="1" applyAlignment="1"/>
    <xf numFmtId="167" fontId="24" fillId="5" borderId="0" xfId="32" applyNumberFormat="1" applyFont="1" applyFill="1"/>
    <xf numFmtId="0" fontId="12" fillId="5" borderId="15" xfId="32" applyFont="1" applyFill="1" applyBorder="1"/>
    <xf numFmtId="167" fontId="24" fillId="5" borderId="0" xfId="38" applyNumberFormat="1" applyFont="1" applyFill="1"/>
    <xf numFmtId="3" fontId="24" fillId="5" borderId="0" xfId="32" applyNumberFormat="1" applyFont="1" applyFill="1" applyBorder="1" applyAlignment="1"/>
    <xf numFmtId="164" fontId="24" fillId="5" borderId="0" xfId="32" applyNumberFormat="1" applyFont="1" applyFill="1" applyBorder="1" applyAlignment="1">
      <alignment horizontal="right"/>
    </xf>
    <xf numFmtId="3" fontId="2" fillId="0" borderId="0" xfId="25" applyNumberFormat="1" applyFont="1" applyFill="1" applyAlignment="1">
      <alignment horizontal="right"/>
    </xf>
    <xf numFmtId="3" fontId="2" fillId="0" borderId="0" xfId="25" applyNumberFormat="1" applyFont="1" applyFill="1"/>
    <xf numFmtId="0" fontId="12" fillId="0" borderId="0" xfId="8" applyNumberFormat="1" applyFont="1" applyFill="1" applyAlignment="1">
      <alignment horizontal="left" vertical="center" wrapText="1"/>
    </xf>
    <xf numFmtId="0" fontId="17" fillId="0" borderId="50" xfId="0" applyFont="1" applyBorder="1" applyAlignment="1">
      <alignment horizontal="center" wrapText="1"/>
    </xf>
    <xf numFmtId="0" fontId="17" fillId="0" borderId="0" xfId="0" applyFont="1" applyBorder="1" applyAlignment="1">
      <alignment horizontal="center" wrapText="1"/>
    </xf>
    <xf numFmtId="9" fontId="0" fillId="0" borderId="0" xfId="36" applyFont="1" applyBorder="1"/>
    <xf numFmtId="0" fontId="2" fillId="0" borderId="50" xfId="0" applyFont="1" applyBorder="1" applyAlignment="1">
      <alignment vertical="center" wrapText="1"/>
    </xf>
    <xf numFmtId="0" fontId="2" fillId="0" borderId="50" xfId="0" applyFont="1" applyBorder="1" applyAlignment="1">
      <alignment horizontal="left" vertical="center" wrapText="1"/>
    </xf>
    <xf numFmtId="0" fontId="2" fillId="0" borderId="50" xfId="40" applyFont="1" applyBorder="1" applyAlignment="1">
      <alignment vertical="center" wrapText="1"/>
    </xf>
    <xf numFmtId="37" fontId="2" fillId="0" borderId="50" xfId="41" applyNumberFormat="1" applyFont="1" applyBorder="1" applyAlignment="1">
      <alignment horizontal="right" vertical="center" wrapText="1"/>
    </xf>
    <xf numFmtId="0" fontId="2" fillId="0" borderId="0" xfId="40" applyFont="1" applyBorder="1" applyAlignment="1">
      <alignment vertical="center" wrapText="1"/>
    </xf>
    <xf numFmtId="37" fontId="2" fillId="0" borderId="0" xfId="41" applyNumberFormat="1" applyFont="1" applyBorder="1" applyAlignment="1">
      <alignment horizontal="right" vertical="center" wrapText="1"/>
    </xf>
    <xf numFmtId="0" fontId="2" fillId="0" borderId="50" xfId="40" applyFont="1" applyFill="1" applyBorder="1" applyAlignment="1">
      <alignment vertical="center" wrapText="1"/>
    </xf>
    <xf numFmtId="37" fontId="2" fillId="0" borderId="50" xfId="41" applyNumberFormat="1" applyFont="1" applyFill="1" applyBorder="1" applyAlignment="1">
      <alignment horizontal="right" vertical="center" wrapText="1"/>
    </xf>
    <xf numFmtId="37" fontId="2" fillId="0" borderId="0" xfId="41" applyNumberFormat="1" applyFont="1" applyFill="1" applyBorder="1" applyAlignment="1">
      <alignment horizontal="right" vertical="center" wrapText="1"/>
    </xf>
    <xf numFmtId="3" fontId="2" fillId="0" borderId="0" xfId="40" applyNumberFormat="1" applyFont="1" applyFill="1" applyBorder="1" applyAlignment="1">
      <alignment horizontal="right" vertical="center" wrapText="1"/>
    </xf>
    <xf numFmtId="179" fontId="2" fillId="0" borderId="0" xfId="41" applyNumberFormat="1" applyFont="1" applyBorder="1" applyAlignment="1">
      <alignment vertical="center" wrapText="1"/>
    </xf>
    <xf numFmtId="0" fontId="0" fillId="0" borderId="0" xfId="40" applyFont="1" applyBorder="1" applyAlignment="1">
      <alignment horizontal="right" vertical="center" wrapText="1"/>
    </xf>
    <xf numFmtId="37" fontId="0" fillId="0" borderId="0" xfId="41" applyNumberFormat="1" applyFont="1" applyBorder="1" applyAlignment="1">
      <alignment horizontal="right" vertical="center" wrapText="1"/>
    </xf>
    <xf numFmtId="0" fontId="2" fillId="0" borderId="0" xfId="40" applyFont="1" applyFill="1" applyBorder="1" applyAlignment="1">
      <alignment horizontal="right" vertical="center" wrapText="1"/>
    </xf>
    <xf numFmtId="179" fontId="2" fillId="0" borderId="0" xfId="41" applyNumberFormat="1" applyFont="1" applyFill="1" applyBorder="1" applyAlignment="1">
      <alignment horizontal="right" vertical="center" wrapText="1"/>
    </xf>
    <xf numFmtId="0" fontId="0" fillId="0" borderId="50" xfId="0" applyBorder="1" applyAlignment="1">
      <alignment vertical="center" wrapText="1"/>
    </xf>
    <xf numFmtId="3" fontId="12" fillId="0" borderId="1" xfId="10" applyNumberFormat="1" applyFill="1" applyBorder="1" applyAlignment="1"/>
    <xf numFmtId="0" fontId="12" fillId="0" borderId="0" xfId="10" applyFill="1" applyAlignment="1"/>
    <xf numFmtId="167" fontId="12" fillId="0" borderId="0" xfId="10" applyNumberFormat="1" applyFill="1" applyBorder="1" applyAlignment="1"/>
    <xf numFmtId="3" fontId="12" fillId="0" borderId="0" xfId="10" applyNumberFormat="1" applyFill="1" applyBorder="1" applyAlignment="1"/>
    <xf numFmtId="0" fontId="23" fillId="0" borderId="0" xfId="11" applyNumberFormat="1" applyFont="1" applyFill="1" applyBorder="1" applyAlignment="1"/>
    <xf numFmtId="167" fontId="12" fillId="0" borderId="0" xfId="14" applyNumberFormat="1" applyFont="1" applyFill="1" applyAlignment="1" applyProtection="1">
      <alignment horizontal="right"/>
    </xf>
    <xf numFmtId="0" fontId="34" fillId="0" borderId="54" xfId="14" applyFont="1" applyBorder="1" applyAlignment="1" applyProtection="1">
      <alignment horizontal="center"/>
    </xf>
    <xf numFmtId="37" fontId="34" fillId="0" borderId="54" xfId="14" applyNumberFormat="1" applyFont="1" applyBorder="1" applyProtection="1"/>
    <xf numFmtId="37" fontId="34" fillId="0" borderId="54" xfId="14" applyNumberFormat="1" applyFont="1" applyBorder="1" applyAlignment="1" applyProtection="1">
      <alignment horizontal="center"/>
    </xf>
    <xf numFmtId="167" fontId="2" fillId="0" borderId="0" xfId="0" applyNumberFormat="1" applyFont="1" applyAlignment="1">
      <alignment horizontal="right"/>
    </xf>
    <xf numFmtId="0" fontId="2" fillId="0" borderId="0" xfId="16" applyNumberFormat="1" applyFont="1" applyAlignment="1" applyProtection="1">
      <alignment horizontal="center"/>
    </xf>
    <xf numFmtId="166" fontId="85" fillId="0" borderId="0" xfId="8" applyNumberFormat="1" applyFont="1" applyFill="1" applyAlignment="1">
      <alignment horizontal="left"/>
    </xf>
    <xf numFmtId="0" fontId="85" fillId="0" borderId="0" xfId="8" applyNumberFormat="1" applyFont="1" applyAlignment="1">
      <alignment horizontal="left"/>
    </xf>
    <xf numFmtId="167" fontId="2" fillId="0" borderId="0" xfId="16" applyNumberFormat="1" applyFont="1" applyAlignment="1" applyProtection="1">
      <alignment horizontal="center"/>
    </xf>
    <xf numFmtId="167" fontId="2" fillId="0" borderId="0" xfId="16" applyNumberFormat="1" applyFont="1" applyAlignment="1" applyProtection="1">
      <alignment horizontal="right"/>
    </xf>
    <xf numFmtId="169" fontId="116" fillId="0" borderId="0" xfId="36" applyNumberFormat="1" applyFont="1"/>
    <xf numFmtId="10" fontId="85" fillId="0" borderId="0" xfId="0" applyNumberFormat="1" applyFont="1" applyAlignment="1"/>
    <xf numFmtId="10" fontId="81" fillId="0" borderId="0" xfId="0" applyNumberFormat="1" applyFont="1" applyBorder="1" applyAlignment="1">
      <alignment horizontal="right"/>
    </xf>
    <xf numFmtId="10" fontId="85" fillId="0" borderId="0" xfId="0" applyNumberFormat="1" applyFont="1" applyAlignment="1">
      <alignment horizontal="center"/>
    </xf>
    <xf numFmtId="179" fontId="86" fillId="0" borderId="0" xfId="41" applyNumberFormat="1" applyFont="1" applyFill="1" applyAlignment="1"/>
    <xf numFmtId="0" fontId="2" fillId="0" borderId="0" xfId="25" applyFont="1" applyFill="1"/>
    <xf numFmtId="0" fontId="44" fillId="0" borderId="0" xfId="25" applyFill="1" applyAlignment="1">
      <alignment horizontal="right"/>
    </xf>
    <xf numFmtId="179" fontId="44" fillId="0" borderId="0" xfId="41" applyNumberFormat="1" applyFont="1" applyFill="1"/>
    <xf numFmtId="2" fontId="23" fillId="0" borderId="0" xfId="16" applyNumberFormat="1" applyFont="1"/>
    <xf numFmtId="0" fontId="81" fillId="0" borderId="0" xfId="25" applyFont="1" applyAlignment="1"/>
    <xf numFmtId="3" fontId="85" fillId="0" borderId="0" xfId="26" applyNumberFormat="1" applyFont="1"/>
    <xf numFmtId="0" fontId="59" fillId="0" borderId="0" xfId="8" applyFont="1" applyFill="1"/>
    <xf numFmtId="3" fontId="85" fillId="0" borderId="0" xfId="8" applyNumberFormat="1" applyFont="1" applyAlignment="1"/>
    <xf numFmtId="169" fontId="115" fillId="0" borderId="0" xfId="36" applyNumberFormat="1" applyFont="1" applyFill="1" applyBorder="1" applyAlignment="1"/>
    <xf numFmtId="3" fontId="81" fillId="0" borderId="0" xfId="0" applyNumberFormat="1" applyFont="1" applyFill="1" applyBorder="1" applyAlignment="1"/>
    <xf numFmtId="167" fontId="23" fillId="0" borderId="0" xfId="9" applyNumberFormat="1" applyFont="1" applyFill="1" applyAlignment="1">
      <alignment horizontal="right"/>
    </xf>
    <xf numFmtId="167" fontId="23" fillId="0" borderId="0" xfId="9" quotePrefix="1" applyNumberFormat="1" applyFont="1" applyFill="1" applyAlignment="1">
      <alignment horizontal="right"/>
    </xf>
    <xf numFmtId="167" fontId="23" fillId="0" borderId="0" xfId="9" quotePrefix="1" applyNumberFormat="1" applyFont="1" applyFill="1" applyBorder="1" applyAlignment="1">
      <alignment horizontal="right"/>
    </xf>
    <xf numFmtId="3" fontId="23" fillId="0" borderId="0" xfId="10" applyNumberFormat="1" applyFont="1" applyFill="1" applyBorder="1"/>
    <xf numFmtId="10" fontId="23" fillId="0" borderId="0" xfId="10" applyNumberFormat="1" applyFont="1" applyFill="1" applyBorder="1"/>
    <xf numFmtId="10" fontId="85" fillId="0" borderId="0" xfId="38" applyNumberFormat="1" applyFont="1" applyFill="1"/>
    <xf numFmtId="10" fontId="103" fillId="0" borderId="0" xfId="38" applyNumberFormat="1" applyFont="1" applyFill="1"/>
    <xf numFmtId="167" fontId="23" fillId="0" borderId="0" xfId="9" applyNumberFormat="1" applyFont="1" applyFill="1"/>
    <xf numFmtId="9" fontId="58" fillId="0" borderId="0" xfId="0" applyNumberFormat="1" applyFont="1" applyAlignment="1">
      <alignment horizontal="right"/>
    </xf>
    <xf numFmtId="9" fontId="58" fillId="0" borderId="0" xfId="0" applyNumberFormat="1" applyFont="1" applyBorder="1" applyAlignment="1">
      <alignment horizontal="right"/>
    </xf>
    <xf numFmtId="9" fontId="58" fillId="0" borderId="0" xfId="36" applyNumberFormat="1" applyFont="1" applyAlignment="1">
      <alignment horizontal="right"/>
    </xf>
    <xf numFmtId="168" fontId="90" fillId="0" borderId="0" xfId="0" applyNumberFormat="1" applyFont="1" applyAlignment="1"/>
    <xf numFmtId="167" fontId="83" fillId="0" borderId="0" xfId="0" applyNumberFormat="1" applyFont="1" applyFill="1" applyAlignment="1">
      <alignment horizontal="right"/>
    </xf>
    <xf numFmtId="0" fontId="90" fillId="0" borderId="0" xfId="0" applyNumberFormat="1" applyFont="1" applyAlignment="1">
      <alignment horizontal="center"/>
    </xf>
    <xf numFmtId="4" fontId="90" fillId="0" borderId="0" xfId="0" applyNumberFormat="1" applyFont="1" applyAlignment="1"/>
    <xf numFmtId="2" fontId="90" fillId="0" borderId="0" xfId="0" applyNumberFormat="1" applyFont="1" applyAlignment="1"/>
    <xf numFmtId="3" fontId="2" fillId="0" borderId="0" xfId="16" applyNumberFormat="1" applyFont="1" applyAlignment="1" applyProtection="1">
      <alignment horizontal="center"/>
    </xf>
    <xf numFmtId="3" fontId="2" fillId="0" borderId="0" xfId="16" applyNumberFormat="1" applyFont="1" applyAlignment="1" applyProtection="1">
      <alignment horizontal="right"/>
    </xf>
    <xf numFmtId="0" fontId="94" fillId="0" borderId="0" xfId="0" applyNumberFormat="1" applyFont="1" applyAlignment="1"/>
    <xf numFmtId="3" fontId="2" fillId="0" borderId="0" xfId="0" applyNumberFormat="1" applyFont="1" applyAlignment="1">
      <alignment horizontal="center"/>
    </xf>
    <xf numFmtId="37" fontId="117" fillId="5" borderId="6" xfId="17" applyNumberFormat="1" applyFont="1" applyFill="1" applyBorder="1" applyAlignment="1" applyProtection="1">
      <alignment horizontal="center"/>
    </xf>
    <xf numFmtId="37" fontId="117" fillId="5" borderId="7" xfId="17" applyNumberFormat="1" applyFont="1" applyFill="1" applyBorder="1" applyAlignment="1" applyProtection="1">
      <alignment horizontal="center"/>
    </xf>
    <xf numFmtId="0" fontId="118" fillId="0" borderId="0" xfId="22" applyFont="1" applyFill="1"/>
    <xf numFmtId="0" fontId="110" fillId="0" borderId="0" xfId="35" applyFont="1" applyFill="1"/>
    <xf numFmtId="3" fontId="110" fillId="0" borderId="0" xfId="35" applyNumberFormat="1" applyFont="1" applyFill="1"/>
    <xf numFmtId="10" fontId="118" fillId="0" borderId="0" xfId="38" applyNumberFormat="1" applyFont="1" applyFill="1"/>
    <xf numFmtId="3" fontId="118" fillId="0" borderId="0" xfId="22" applyNumberFormat="1" applyFont="1" applyFill="1"/>
    <xf numFmtId="10" fontId="118" fillId="0" borderId="0" xfId="22" applyNumberFormat="1" applyFont="1" applyFill="1"/>
    <xf numFmtId="169" fontId="118" fillId="0" borderId="0" xfId="38" applyNumberFormat="1" applyFont="1" applyFill="1"/>
    <xf numFmtId="0" fontId="2" fillId="0" borderId="0" xfId="0" applyFont="1" applyAlignment="1">
      <alignment wrapText="1"/>
    </xf>
    <xf numFmtId="0" fontId="119" fillId="0" borderId="0" xfId="0" applyFont="1"/>
    <xf numFmtId="0" fontId="22" fillId="0" borderId="0" xfId="0" applyFont="1" applyAlignment="1">
      <alignment vertical="center"/>
    </xf>
    <xf numFmtId="0" fontId="2" fillId="0" borderId="0" xfId="40" applyFont="1" applyFill="1" applyBorder="1" applyAlignment="1">
      <alignment horizontal="right" vertical="center"/>
    </xf>
    <xf numFmtId="3" fontId="2" fillId="0" borderId="50" xfId="40" applyNumberFormat="1" applyFont="1" applyFill="1" applyBorder="1" applyAlignment="1">
      <alignment horizontal="right" vertical="center"/>
    </xf>
    <xf numFmtId="3" fontId="0" fillId="0" borderId="0" xfId="0" applyNumberFormat="1" applyFill="1"/>
    <xf numFmtId="0" fontId="22" fillId="0" borderId="0" xfId="15" applyFont="1" applyFill="1" applyProtection="1"/>
    <xf numFmtId="0" fontId="22" fillId="0" borderId="0" xfId="14" applyFont="1" applyFill="1" applyProtection="1"/>
    <xf numFmtId="0" fontId="22" fillId="0" borderId="0" xfId="29" applyFont="1" applyFill="1"/>
    <xf numFmtId="0" fontId="12" fillId="0" borderId="0" xfId="8" applyNumberFormat="1" applyFont="1" applyFill="1" applyAlignment="1">
      <alignment horizontal="left" vertical="center" wrapText="1"/>
    </xf>
    <xf numFmtId="37" fontId="22" fillId="0" borderId="0" xfId="17" applyNumberFormat="1" applyFont="1" applyFill="1" applyAlignment="1" applyProtection="1">
      <alignment horizontal="left"/>
    </xf>
    <xf numFmtId="3" fontId="85" fillId="0" borderId="0" xfId="12" applyNumberFormat="1" applyFont="1" applyFill="1" applyAlignment="1"/>
    <xf numFmtId="0" fontId="4" fillId="0" borderId="0" xfId="0" applyNumberFormat="1" applyFont="1" applyFill="1" applyAlignment="1"/>
    <xf numFmtId="3" fontId="22" fillId="0" borderId="0" xfId="0" applyNumberFormat="1" applyFont="1" applyFill="1" applyAlignment="1"/>
    <xf numFmtId="0" fontId="22" fillId="0" borderId="0" xfId="0" applyNumberFormat="1" applyFont="1" applyFill="1" applyAlignment="1"/>
    <xf numFmtId="0" fontId="22" fillId="0" borderId="0" xfId="25" applyFont="1" applyFill="1" applyAlignment="1"/>
    <xf numFmtId="0" fontId="24" fillId="0" borderId="17" xfId="25" applyFont="1" applyFill="1" applyBorder="1" applyAlignment="1">
      <alignment horizontal="centerContinuous"/>
    </xf>
    <xf numFmtId="0" fontId="34" fillId="0" borderId="0" xfId="10" applyFont="1" applyFill="1"/>
    <xf numFmtId="0" fontId="34" fillId="0" borderId="0" xfId="10" applyFont="1" applyFill="1" applyBorder="1"/>
    <xf numFmtId="0" fontId="22" fillId="0" borderId="0" xfId="21" applyFont="1" applyFill="1" applyAlignment="1">
      <alignment horizontal="left"/>
    </xf>
    <xf numFmtId="0" fontId="22" fillId="0" borderId="0" xfId="16" applyFont="1" applyFill="1"/>
    <xf numFmtId="0" fontId="120" fillId="0" borderId="0" xfId="0" applyNumberFormat="1" applyFont="1" applyFill="1" applyBorder="1" applyAlignment="1"/>
    <xf numFmtId="0" fontId="58" fillId="0" borderId="0" xfId="0" applyFont="1"/>
    <xf numFmtId="0" fontId="58" fillId="0" borderId="0" xfId="14" applyFont="1" applyProtection="1"/>
    <xf numFmtId="0" fontId="100" fillId="0" borderId="0" xfId="10" applyFont="1" applyFill="1" applyAlignment="1"/>
    <xf numFmtId="0" fontId="86" fillId="0" borderId="0" xfId="16" applyFont="1" applyAlignment="1">
      <alignment horizontal="left" wrapText="1"/>
    </xf>
    <xf numFmtId="164" fontId="116" fillId="0" borderId="0" xfId="0" applyNumberFormat="1" applyFont="1" applyAlignment="1"/>
    <xf numFmtId="10" fontId="116" fillId="0" borderId="0" xfId="0" applyNumberFormat="1" applyFont="1" applyAlignment="1"/>
    <xf numFmtId="165" fontId="116" fillId="0" borderId="0" xfId="0" applyNumberFormat="1" applyFont="1" applyAlignment="1"/>
    <xf numFmtId="0" fontId="116" fillId="0" borderId="0" xfId="8" applyNumberFormat="1" applyFont="1" applyFill="1" applyAlignment="1">
      <alignment horizontal="left"/>
    </xf>
    <xf numFmtId="0" fontId="116" fillId="0" borderId="0" xfId="8" applyNumberFormat="1" applyFont="1" applyAlignment="1"/>
    <xf numFmtId="0" fontId="121" fillId="0" borderId="0" xfId="8" applyNumberFormat="1" applyFont="1" applyAlignment="1">
      <alignment horizontal="center"/>
    </xf>
    <xf numFmtId="0" fontId="122" fillId="0" borderId="0" xfId="8" applyNumberFormat="1" applyFont="1" applyAlignment="1"/>
    <xf numFmtId="172" fontId="116" fillId="0" borderId="0" xfId="8" applyNumberFormat="1" applyFont="1" applyAlignment="1"/>
    <xf numFmtId="3" fontId="116" fillId="0" borderId="0" xfId="8" applyNumberFormat="1" applyFont="1" applyAlignment="1"/>
    <xf numFmtId="0" fontId="110" fillId="0" borderId="0" xfId="0" applyNumberFormat="1" applyFont="1" applyFill="1" applyBorder="1" applyAlignment="1">
      <alignment vertical="center"/>
    </xf>
    <xf numFmtId="0" fontId="110" fillId="0" borderId="0" xfId="0" applyNumberFormat="1" applyFont="1" applyAlignment="1"/>
    <xf numFmtId="0" fontId="110" fillId="0" borderId="0" xfId="0" applyNumberFormat="1" applyFont="1" applyFill="1" applyAlignment="1"/>
    <xf numFmtId="0" fontId="94" fillId="0" borderId="0" xfId="0" applyNumberFormat="1" applyFont="1" applyFill="1" applyBorder="1" applyAlignment="1"/>
    <xf numFmtId="0" fontId="91" fillId="0" borderId="0" xfId="11" applyFont="1" applyFill="1"/>
    <xf numFmtId="37" fontId="124" fillId="0" borderId="54" xfId="14" applyNumberFormat="1" applyFont="1" applyBorder="1" applyProtection="1"/>
    <xf numFmtId="37" fontId="126" fillId="0" borderId="0" xfId="14" applyNumberFormat="1" applyFont="1" applyBorder="1" applyProtection="1"/>
    <xf numFmtId="0" fontId="110" fillId="0" borderId="54" xfId="13" applyFont="1" applyBorder="1"/>
    <xf numFmtId="9" fontId="110" fillId="0" borderId="0" xfId="36" applyFont="1" applyFill="1"/>
    <xf numFmtId="9" fontId="125" fillId="0" borderId="0" xfId="14" applyNumberFormat="1" applyFont="1" applyFill="1" applyBorder="1" applyProtection="1"/>
    <xf numFmtId="167" fontId="123" fillId="0" borderId="0" xfId="10" applyNumberFormat="1" applyFont="1"/>
    <xf numFmtId="0" fontId="127" fillId="0" borderId="0" xfId="10" applyNumberFormat="1" applyFont="1" applyAlignment="1">
      <alignment horizontal="center"/>
    </xf>
    <xf numFmtId="167" fontId="127" fillId="0" borderId="0" xfId="10" applyNumberFormat="1" applyFont="1"/>
    <xf numFmtId="5" fontId="23" fillId="0" borderId="0" xfId="6" applyNumberFormat="1" applyFont="1" applyFill="1" applyBorder="1"/>
    <xf numFmtId="169" fontId="58" fillId="0" borderId="0" xfId="36" applyNumberFormat="1" applyFont="1" applyFill="1" applyBorder="1" applyAlignment="1">
      <alignment vertical="center"/>
    </xf>
    <xf numFmtId="179" fontId="44" fillId="0" borderId="0" xfId="41" applyNumberFormat="1" applyFont="1"/>
    <xf numFmtId="169" fontId="128" fillId="0" borderId="0" xfId="36" applyNumberFormat="1" applyFont="1"/>
    <xf numFmtId="169" fontId="129" fillId="0" borderId="0" xfId="36" applyNumberFormat="1" applyFont="1" applyProtection="1"/>
    <xf numFmtId="0" fontId="17" fillId="0" borderId="0" xfId="0" applyFont="1"/>
    <xf numFmtId="0" fontId="25" fillId="0" borderId="0" xfId="10" applyFont="1" applyFill="1" applyBorder="1" applyAlignment="1">
      <alignment horizontal="left"/>
    </xf>
    <xf numFmtId="0" fontId="44" fillId="0" borderId="0" xfId="29" applyFill="1"/>
    <xf numFmtId="0" fontId="6" fillId="0" borderId="0" xfId="29" applyFont="1" applyFill="1"/>
    <xf numFmtId="0" fontId="61" fillId="0" borderId="0" xfId="29" applyFont="1" applyFill="1"/>
    <xf numFmtId="37" fontId="12" fillId="0" borderId="0" xfId="18" applyNumberFormat="1" applyFont="1" applyFill="1" applyAlignment="1">
      <alignment horizontal="right"/>
    </xf>
    <xf numFmtId="5" fontId="12" fillId="0" borderId="0" xfId="18" applyNumberFormat="1" applyFont="1" applyFill="1"/>
    <xf numFmtId="37" fontId="12" fillId="0" borderId="0" xfId="18" applyNumberFormat="1" applyFont="1" applyFill="1"/>
    <xf numFmtId="0" fontId="24" fillId="0" borderId="15" xfId="29" applyFont="1" applyFill="1" applyBorder="1"/>
    <xf numFmtId="0" fontId="22" fillId="0" borderId="0" xfId="30" applyFont="1" applyFill="1" applyAlignment="1">
      <alignment horizontal="left"/>
    </xf>
    <xf numFmtId="0" fontId="24" fillId="0" borderId="0" xfId="30" applyFont="1" applyFill="1" applyAlignment="1">
      <alignment horizontal="centerContinuous"/>
    </xf>
    <xf numFmtId="0" fontId="44" fillId="0" borderId="0" xfId="30" applyFill="1"/>
    <xf numFmtId="0" fontId="6" fillId="0" borderId="0" xfId="30" applyFont="1" applyFill="1" applyAlignment="1">
      <alignment horizontal="left"/>
    </xf>
    <xf numFmtId="0" fontId="44" fillId="0" borderId="0" xfId="30" applyFill="1" applyAlignment="1">
      <alignment horizontal="centerContinuous"/>
    </xf>
    <xf numFmtId="0" fontId="44" fillId="0" borderId="0" xfId="30" applyFill="1" applyAlignment="1">
      <alignment horizontal="left"/>
    </xf>
    <xf numFmtId="0" fontId="44" fillId="0" borderId="16" xfId="30" applyFill="1" applyBorder="1"/>
    <xf numFmtId="0" fontId="44" fillId="0" borderId="0" xfId="30" applyFill="1" applyBorder="1"/>
    <xf numFmtId="0" fontId="44" fillId="0" borderId="0" xfId="30" applyFill="1" applyBorder="1" applyAlignment="1">
      <alignment horizontal="center"/>
    </xf>
    <xf numFmtId="0" fontId="24" fillId="0" borderId="1" xfId="30" applyFont="1" applyFill="1" applyBorder="1" applyAlignment="1">
      <alignment horizontal="center"/>
    </xf>
    <xf numFmtId="0" fontId="24" fillId="0" borderId="1" xfId="30" applyFont="1" applyFill="1" applyBorder="1" applyAlignment="1">
      <alignment horizontal="right"/>
    </xf>
    <xf numFmtId="0" fontId="24" fillId="0" borderId="0" xfId="30" applyFont="1" applyFill="1" applyBorder="1" applyAlignment="1">
      <alignment horizontal="center"/>
    </xf>
    <xf numFmtId="0" fontId="44" fillId="0" borderId="0" xfId="29" applyFill="1" applyBorder="1"/>
    <xf numFmtId="0" fontId="44" fillId="0" borderId="0" xfId="30" applyFill="1" applyAlignment="1">
      <alignment horizontal="center"/>
    </xf>
    <xf numFmtId="167" fontId="44" fillId="0" borderId="0" xfId="1" applyNumberFormat="1" applyFill="1" applyAlignment="1">
      <alignment horizontal="right"/>
    </xf>
    <xf numFmtId="3" fontId="44" fillId="0" borderId="0" xfId="30" applyNumberFormat="1" applyFill="1"/>
    <xf numFmtId="3" fontId="44" fillId="0" borderId="0" xfId="1" applyNumberFormat="1" applyFill="1" applyAlignment="1">
      <alignment horizontal="right"/>
    </xf>
    <xf numFmtId="3" fontId="44" fillId="0" borderId="0" xfId="1" applyNumberFormat="1" applyFill="1"/>
    <xf numFmtId="169" fontId="58" fillId="0" borderId="0" xfId="36" applyNumberFormat="1" applyFont="1" applyFill="1"/>
    <xf numFmtId="0" fontId="17" fillId="0" borderId="20" xfId="11" applyNumberFormat="1" applyFont="1" applyFill="1" applyBorder="1" applyAlignment="1">
      <alignment horizontal="center"/>
    </xf>
    <xf numFmtId="170" fontId="6" fillId="5" borderId="0" xfId="32" applyNumberFormat="1" applyFont="1" applyFill="1" applyAlignment="1">
      <alignment horizontal="left"/>
    </xf>
    <xf numFmtId="3" fontId="25" fillId="0" borderId="0" xfId="10" applyNumberFormat="1" applyFont="1" applyFill="1"/>
    <xf numFmtId="10" fontId="25" fillId="0" borderId="0" xfId="38" applyNumberFormat="1" applyFont="1" applyFill="1"/>
    <xf numFmtId="0" fontId="24" fillId="0" borderId="0" xfId="10" applyFont="1" applyFill="1" applyAlignment="1">
      <alignment horizontal="left"/>
    </xf>
    <xf numFmtId="0" fontId="25" fillId="0" borderId="0" xfId="10" applyFont="1" applyFill="1" applyAlignment="1">
      <alignment horizontal="left"/>
    </xf>
    <xf numFmtId="10" fontId="25" fillId="0" borderId="0" xfId="38" applyNumberFormat="1" applyFont="1" applyFill="1" applyAlignment="1">
      <alignment horizontal="left"/>
    </xf>
    <xf numFmtId="0" fontId="17" fillId="0" borderId="0" xfId="10" applyFont="1" applyFill="1" applyBorder="1" applyAlignment="1">
      <alignment horizontal="left"/>
    </xf>
    <xf numFmtId="10" fontId="25" fillId="0" borderId="0" xfId="38" applyNumberFormat="1" applyFont="1" applyFill="1" applyBorder="1" applyAlignment="1">
      <alignment horizontal="left"/>
    </xf>
    <xf numFmtId="0" fontId="96" fillId="0" borderId="19" xfId="10" applyFont="1" applyFill="1" applyBorder="1" applyAlignment="1">
      <alignment horizontal="left"/>
    </xf>
    <xf numFmtId="10" fontId="25" fillId="0" borderId="0" xfId="38" applyNumberFormat="1" applyFont="1" applyFill="1" applyAlignment="1">
      <alignment horizontal="center"/>
    </xf>
    <xf numFmtId="0" fontId="25" fillId="0" borderId="1" xfId="10" applyFont="1" applyFill="1" applyBorder="1"/>
    <xf numFmtId="3" fontId="25" fillId="0" borderId="1" xfId="10" applyNumberFormat="1" applyFont="1" applyFill="1" applyBorder="1" applyAlignment="1">
      <alignment horizontal="center"/>
    </xf>
    <xf numFmtId="0" fontId="25" fillId="0" borderId="1" xfId="10" applyFont="1" applyFill="1" applyBorder="1" applyAlignment="1">
      <alignment horizontal="center"/>
    </xf>
    <xf numFmtId="10" fontId="25" fillId="0" borderId="0" xfId="38" applyNumberFormat="1" applyFont="1" applyFill="1" applyBorder="1" applyAlignment="1">
      <alignment horizontal="center"/>
    </xf>
    <xf numFmtId="167" fontId="23" fillId="0" borderId="0" xfId="10" applyNumberFormat="1" applyFont="1" applyFill="1" applyAlignment="1">
      <alignment horizontal="right"/>
    </xf>
    <xf numFmtId="0" fontId="23" fillId="0" borderId="0" xfId="10" applyFont="1" applyFill="1" applyAlignment="1">
      <alignment horizontal="right"/>
    </xf>
    <xf numFmtId="0" fontId="23" fillId="0" borderId="0" xfId="9" applyNumberFormat="1" applyFont="1" applyFill="1"/>
    <xf numFmtId="0" fontId="23" fillId="0" borderId="0" xfId="9" applyNumberFormat="1" applyFont="1" applyFill="1" applyAlignment="1">
      <alignment horizontal="left"/>
    </xf>
    <xf numFmtId="0" fontId="23" fillId="0" borderId="0" xfId="9" quotePrefix="1" applyNumberFormat="1" applyFont="1" applyFill="1" applyBorder="1" applyAlignment="1">
      <alignment horizontal="right"/>
    </xf>
    <xf numFmtId="3" fontId="23" fillId="0" borderId="0" xfId="9" applyNumberFormat="1" applyFont="1" applyFill="1" applyBorder="1" applyAlignment="1">
      <alignment horizontal="right"/>
    </xf>
    <xf numFmtId="10" fontId="23" fillId="0" borderId="0" xfId="38" applyNumberFormat="1" applyFont="1" applyFill="1" applyAlignment="1">
      <alignment horizontal="right"/>
    </xf>
    <xf numFmtId="10" fontId="24" fillId="0" borderId="0" xfId="38" applyNumberFormat="1" applyFont="1" applyFill="1" applyAlignment="1">
      <alignment horizontal="left"/>
    </xf>
    <xf numFmtId="0" fontId="24" fillId="0" borderId="0" xfId="10" applyFont="1" applyFill="1" applyBorder="1" applyAlignment="1">
      <alignment horizontal="left"/>
    </xf>
    <xf numFmtId="10" fontId="24" fillId="0" borderId="0" xfId="38" applyNumberFormat="1" applyFont="1" applyFill="1" applyBorder="1" applyAlignment="1">
      <alignment horizontal="left"/>
    </xf>
    <xf numFmtId="167" fontId="25" fillId="0" borderId="15" xfId="10" applyNumberFormat="1" applyFont="1" applyFill="1" applyBorder="1"/>
    <xf numFmtId="10" fontId="25" fillId="0" borderId="0" xfId="38" applyNumberFormat="1" applyFont="1" applyFill="1" applyBorder="1"/>
    <xf numFmtId="0" fontId="23" fillId="0" borderId="19" xfId="10" applyFont="1" applyFill="1" applyBorder="1"/>
    <xf numFmtId="3" fontId="23" fillId="0" borderId="19" xfId="10" applyNumberFormat="1" applyFont="1" applyFill="1" applyBorder="1"/>
    <xf numFmtId="0" fontId="86" fillId="0" borderId="0" xfId="10" applyFont="1" applyFill="1"/>
    <xf numFmtId="3" fontId="86" fillId="0" borderId="0" xfId="10" applyNumberFormat="1" applyFont="1" applyFill="1"/>
    <xf numFmtId="10" fontId="86" fillId="0" borderId="0" xfId="38" applyNumberFormat="1" applyFont="1" applyFill="1"/>
    <xf numFmtId="167" fontId="101" fillId="0" borderId="15" xfId="10" applyNumberFormat="1" applyFont="1" applyFill="1" applyBorder="1"/>
    <xf numFmtId="10" fontId="101" fillId="0" borderId="0" xfId="38" applyNumberFormat="1" applyFont="1" applyFill="1" applyBorder="1"/>
    <xf numFmtId="0" fontId="101" fillId="0" borderId="15" xfId="10" applyFont="1" applyFill="1" applyBorder="1"/>
    <xf numFmtId="0" fontId="86" fillId="0" borderId="0" xfId="10" applyFont="1" applyFill="1" applyBorder="1"/>
    <xf numFmtId="167" fontId="127" fillId="0" borderId="0" xfId="10" applyNumberFormat="1" applyFont="1" applyFill="1" applyBorder="1"/>
    <xf numFmtId="10" fontId="86" fillId="0" borderId="0" xfId="38" applyNumberFormat="1" applyFont="1" applyFill="1" applyBorder="1"/>
    <xf numFmtId="10" fontId="23" fillId="0" borderId="0" xfId="38" applyNumberFormat="1" applyFont="1" applyFill="1" applyBorder="1" applyAlignment="1">
      <alignment horizontal="left"/>
    </xf>
    <xf numFmtId="10" fontId="23" fillId="0" borderId="0" xfId="38" applyNumberFormat="1" applyFont="1" applyFill="1" applyAlignment="1">
      <alignment horizontal="left"/>
    </xf>
    <xf numFmtId="0" fontId="23" fillId="0" borderId="0" xfId="10" applyFont="1" applyFill="1" applyAlignment="1">
      <alignment horizontal="left"/>
    </xf>
    <xf numFmtId="0" fontId="91" fillId="0" borderId="0" xfId="10" applyFont="1" applyFill="1"/>
    <xf numFmtId="0" fontId="24" fillId="0" borderId="0" xfId="10" applyFont="1" applyFill="1"/>
    <xf numFmtId="10" fontId="24" fillId="0" borderId="0" xfId="38" applyNumberFormat="1" applyFont="1" applyFill="1"/>
    <xf numFmtId="0" fontId="25" fillId="0" borderId="16" xfId="10" applyFont="1" applyFill="1" applyBorder="1" applyAlignment="1">
      <alignment horizontal="center"/>
    </xf>
    <xf numFmtId="0" fontId="25" fillId="0" borderId="0" xfId="10" applyFont="1" applyFill="1" applyBorder="1" applyAlignment="1">
      <alignment horizontal="center"/>
    </xf>
    <xf numFmtId="0" fontId="12" fillId="0" borderId="0" xfId="10" applyFont="1" applyFill="1"/>
    <xf numFmtId="10" fontId="12" fillId="0" borderId="0" xfId="38" applyNumberFormat="1" applyFont="1" applyFill="1"/>
    <xf numFmtId="3" fontId="23" fillId="0" borderId="0" xfId="9" applyNumberFormat="1" applyFont="1" applyFill="1" applyBorder="1"/>
    <xf numFmtId="10" fontId="23" fillId="0" borderId="0" xfId="9" applyNumberFormat="1" applyFont="1" applyFill="1" applyBorder="1"/>
    <xf numFmtId="0" fontId="25" fillId="0" borderId="15" xfId="10" applyFont="1" applyFill="1" applyBorder="1"/>
    <xf numFmtId="10" fontId="25" fillId="0" borderId="15" xfId="38" applyNumberFormat="1" applyFont="1" applyFill="1" applyBorder="1"/>
    <xf numFmtId="0" fontId="25" fillId="0" borderId="13" xfId="10" applyFont="1" applyFill="1" applyBorder="1"/>
    <xf numFmtId="167" fontId="25" fillId="0" borderId="13" xfId="10" applyNumberFormat="1" applyFont="1" applyFill="1" applyBorder="1"/>
    <xf numFmtId="10" fontId="25" fillId="0" borderId="13" xfId="38" applyNumberFormat="1" applyFont="1" applyFill="1" applyBorder="1"/>
    <xf numFmtId="167" fontId="25" fillId="0" borderId="0" xfId="10" applyNumberFormat="1" applyFont="1" applyFill="1"/>
    <xf numFmtId="167" fontId="125" fillId="0" borderId="0" xfId="10" applyNumberFormat="1" applyFont="1" applyFill="1" applyBorder="1"/>
    <xf numFmtId="167" fontId="86" fillId="0" borderId="0" xfId="10" applyNumberFormat="1" applyFont="1" applyFill="1"/>
    <xf numFmtId="10" fontId="23" fillId="0" borderId="0" xfId="36" applyNumberFormat="1" applyFont="1" applyFill="1"/>
    <xf numFmtId="179" fontId="23" fillId="0" borderId="0" xfId="41" applyNumberFormat="1" applyFont="1" applyFill="1"/>
    <xf numFmtId="179" fontId="23" fillId="0" borderId="0" xfId="10" applyNumberFormat="1" applyFont="1" applyFill="1"/>
    <xf numFmtId="0" fontId="23" fillId="0" borderId="0" xfId="9" applyFont="1" applyFill="1"/>
    <xf numFmtId="10" fontId="23" fillId="0" borderId="0" xfId="38" applyNumberFormat="1" applyFont="1" applyFill="1" applyBorder="1"/>
    <xf numFmtId="0" fontId="24" fillId="0" borderId="0" xfId="10" applyFont="1" applyFill="1" applyAlignment="1">
      <alignment horizontal="center"/>
    </xf>
    <xf numFmtId="0" fontId="12" fillId="0" borderId="0" xfId="10" applyFill="1" applyAlignment="1">
      <alignment horizontal="center"/>
    </xf>
    <xf numFmtId="0" fontId="24" fillId="0" borderId="1" xfId="10" applyFont="1" applyFill="1" applyBorder="1" applyAlignment="1">
      <alignment horizontal="center"/>
    </xf>
    <xf numFmtId="0" fontId="12" fillId="0" borderId="0" xfId="10" applyFont="1" applyFill="1" applyAlignment="1"/>
    <xf numFmtId="0" fontId="24" fillId="0" borderId="0" xfId="10" applyFont="1" applyFill="1" applyAlignment="1"/>
    <xf numFmtId="0" fontId="12" fillId="0" borderId="0" xfId="10" applyFill="1" applyBorder="1" applyAlignment="1">
      <alignment horizontal="left"/>
    </xf>
    <xf numFmtId="168" fontId="12" fillId="0" borderId="0" xfId="10" applyNumberFormat="1" applyFill="1" applyAlignment="1"/>
    <xf numFmtId="3" fontId="12" fillId="0" borderId="0" xfId="10" applyNumberFormat="1" applyFont="1" applyFill="1" applyBorder="1" applyAlignment="1"/>
    <xf numFmtId="0" fontId="12" fillId="0" borderId="0" xfId="10" applyFill="1" applyBorder="1" applyAlignment="1"/>
    <xf numFmtId="0" fontId="12" fillId="0" borderId="50" xfId="10" applyFill="1" applyBorder="1" applyAlignment="1">
      <alignment horizontal="left"/>
    </xf>
    <xf numFmtId="0" fontId="17" fillId="0" borderId="0" xfId="10" applyFont="1" applyFill="1" applyAlignment="1"/>
    <xf numFmtId="168" fontId="2" fillId="0" borderId="0" xfId="10" applyNumberFormat="1" applyFont="1" applyFill="1" applyBorder="1" applyAlignment="1"/>
    <xf numFmtId="4" fontId="2" fillId="0" borderId="0" xfId="10" applyNumberFormat="1" applyFont="1" applyFill="1" applyBorder="1" applyAlignment="1"/>
    <xf numFmtId="4" fontId="2" fillId="0" borderId="50" xfId="10" applyNumberFormat="1" applyFont="1" applyFill="1" applyBorder="1" applyAlignment="1"/>
    <xf numFmtId="179" fontId="12" fillId="0" borderId="0" xfId="41" applyNumberFormat="1" applyFont="1" applyFill="1" applyAlignment="1"/>
    <xf numFmtId="3" fontId="12" fillId="0" borderId="0" xfId="10" applyNumberFormat="1" applyFill="1" applyAlignment="1"/>
    <xf numFmtId="4" fontId="12" fillId="0" borderId="0" xfId="10" applyNumberFormat="1" applyFill="1" applyAlignment="1"/>
    <xf numFmtId="10" fontId="3" fillId="0" borderId="0" xfId="0" applyNumberFormat="1" applyFont="1" applyFill="1" applyAlignment="1">
      <alignment horizontal="right"/>
    </xf>
    <xf numFmtId="10" fontId="3" fillId="0" borderId="1" xfId="0" applyNumberFormat="1" applyFont="1" applyFill="1" applyBorder="1" applyAlignment="1">
      <alignment horizontal="right"/>
    </xf>
    <xf numFmtId="0" fontId="0" fillId="0" borderId="2" xfId="0" applyFill="1" applyBorder="1"/>
    <xf numFmtId="10" fontId="6"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0" fontId="3" fillId="0" borderId="3" xfId="0" applyNumberFormat="1" applyFont="1" applyFill="1" applyBorder="1" applyAlignment="1">
      <alignment horizontal="right"/>
    </xf>
    <xf numFmtId="10" fontId="3" fillId="0" borderId="4" xfId="0" applyNumberFormat="1" applyFont="1" applyFill="1" applyBorder="1" applyAlignment="1">
      <alignment horizontal="right"/>
    </xf>
    <xf numFmtId="10" fontId="85" fillId="0" borderId="0" xfId="0" applyNumberFormat="1" applyFont="1" applyFill="1" applyAlignment="1">
      <alignment horizontal="right"/>
    </xf>
    <xf numFmtId="10" fontId="6" fillId="0" borderId="5" xfId="0" applyNumberFormat="1" applyFont="1" applyFill="1" applyBorder="1" applyAlignment="1">
      <alignment horizontal="right"/>
    </xf>
    <xf numFmtId="3" fontId="81" fillId="5" borderId="49" xfId="38" applyNumberFormat="1" applyFont="1" applyFill="1" applyBorder="1"/>
    <xf numFmtId="0" fontId="23" fillId="5" borderId="0" xfId="11" applyFont="1" applyFill="1"/>
    <xf numFmtId="0" fontId="2" fillId="0" borderId="0" xfId="29" applyFont="1" applyFill="1" applyBorder="1" applyAlignment="1">
      <alignment horizontal="left"/>
    </xf>
    <xf numFmtId="0" fontId="2" fillId="0" borderId="0" xfId="29" applyFont="1" applyFill="1" applyBorder="1" applyAlignment="1"/>
    <xf numFmtId="0" fontId="2" fillId="0" borderId="0" xfId="29" applyFont="1" applyFill="1"/>
    <xf numFmtId="0" fontId="16" fillId="0" borderId="50" xfId="0" applyNumberFormat="1" applyFont="1" applyFill="1" applyBorder="1" applyAlignment="1">
      <alignment horizontal="center"/>
    </xf>
    <xf numFmtId="10" fontId="115" fillId="0" borderId="0" xfId="36" applyNumberFormat="1" applyFont="1" applyFill="1" applyBorder="1" applyAlignment="1"/>
    <xf numFmtId="3" fontId="2" fillId="0" borderId="0" xfId="16" quotePrefix="1" applyNumberFormat="1" applyFont="1" applyAlignment="1" applyProtection="1">
      <alignment horizontal="center"/>
    </xf>
    <xf numFmtId="0" fontId="2" fillId="0" borderId="0" xfId="26" applyFont="1"/>
    <xf numFmtId="169" fontId="115" fillId="0" borderId="0" xfId="36" applyNumberFormat="1" applyFont="1"/>
    <xf numFmtId="0" fontId="2" fillId="0" borderId="0" xfId="25" applyFont="1" applyAlignment="1"/>
    <xf numFmtId="3" fontId="2" fillId="0" borderId="0" xfId="35" applyNumberFormat="1" applyFont="1" applyFill="1" applyAlignment="1"/>
    <xf numFmtId="0" fontId="2" fillId="0" borderId="0" xfId="0" applyNumberFormat="1" applyFont="1" applyFill="1" applyAlignment="1"/>
    <xf numFmtId="3" fontId="3" fillId="0" borderId="0" xfId="8" quotePrefix="1" applyNumberFormat="1" applyFont="1" applyFill="1" applyAlignment="1"/>
    <xf numFmtId="0" fontId="12" fillId="5" borderId="0" xfId="32" applyFont="1" applyFill="1" applyAlignment="1"/>
    <xf numFmtId="167" fontId="12" fillId="5" borderId="0" xfId="38" applyNumberFormat="1" applyFont="1" applyFill="1" applyAlignment="1"/>
    <xf numFmtId="0" fontId="3" fillId="0" borderId="0" xfId="0" applyFont="1"/>
    <xf numFmtId="10" fontId="128" fillId="0" borderId="0" xfId="0" applyNumberFormat="1" applyFont="1" applyAlignment="1"/>
    <xf numFmtId="5" fontId="110" fillId="0" borderId="0" xfId="14" applyNumberFormat="1" applyFont="1" applyBorder="1" applyProtection="1"/>
    <xf numFmtId="5" fontId="81" fillId="0" borderId="0" xfId="14" applyNumberFormat="1" applyFont="1" applyBorder="1" applyProtection="1"/>
    <xf numFmtId="0" fontId="81" fillId="0" borderId="0" xfId="29" applyFont="1" applyFill="1" applyBorder="1" applyAlignment="1"/>
    <xf numFmtId="37" fontId="81" fillId="0" borderId="0" xfId="14" applyNumberFormat="1" applyFont="1" applyFill="1" applyBorder="1" applyProtection="1"/>
    <xf numFmtId="37" fontId="81" fillId="0" borderId="0" xfId="14" applyNumberFormat="1" applyFont="1" applyBorder="1" applyProtection="1"/>
    <xf numFmtId="169" fontId="115" fillId="0" borderId="0" xfId="36" applyNumberFormat="1" applyFont="1" applyFill="1" applyAlignment="1"/>
    <xf numFmtId="0" fontId="24" fillId="0" borderId="13" xfId="10" applyFont="1" applyFill="1" applyBorder="1" applyAlignment="1">
      <alignment horizontal="center"/>
    </xf>
    <xf numFmtId="9" fontId="125" fillId="0" borderId="0" xfId="36" applyFont="1" applyFill="1" applyBorder="1"/>
    <xf numFmtId="167" fontId="2" fillId="0" borderId="0" xfId="36" applyNumberFormat="1" applyFont="1"/>
    <xf numFmtId="44" fontId="2" fillId="0" borderId="0" xfId="3" applyFont="1"/>
    <xf numFmtId="0" fontId="2" fillId="0" borderId="0" xfId="25" applyFont="1"/>
    <xf numFmtId="0" fontId="3" fillId="0" borderId="0" xfId="26" applyFont="1"/>
    <xf numFmtId="0" fontId="0" fillId="0" borderId="0" xfId="0" applyAlignment="1"/>
    <xf numFmtId="3" fontId="6" fillId="0" borderId="0" xfId="35" applyNumberFormat="1" applyFont="1" applyFill="1" applyAlignment="1"/>
    <xf numFmtId="0" fontId="23" fillId="0" borderId="0" xfId="0" applyFont="1" applyAlignment="1"/>
    <xf numFmtId="0" fontId="24" fillId="0" borderId="0" xfId="10" applyFont="1" applyFill="1" applyBorder="1" applyAlignment="1">
      <alignment horizontal="center"/>
    </xf>
    <xf numFmtId="0" fontId="24" fillId="0" borderId="50" xfId="10" applyFont="1" applyFill="1" applyBorder="1" applyAlignment="1">
      <alignment horizontal="center"/>
    </xf>
    <xf numFmtId="0" fontId="23" fillId="5" borderId="0" xfId="10" applyFont="1" applyFill="1" applyBorder="1" applyAlignment="1"/>
    <xf numFmtId="0" fontId="59" fillId="0" borderId="0" xfId="8" applyNumberFormat="1" applyFont="1" applyFill="1" applyAlignment="1">
      <alignment horizontal="left"/>
    </xf>
    <xf numFmtId="0" fontId="133" fillId="0" borderId="0" xfId="8" applyNumberFormat="1" applyFont="1" applyFill="1" applyAlignment="1"/>
    <xf numFmtId="0" fontId="133" fillId="0" borderId="0" xfId="8" applyNumberFormat="1" applyFont="1" applyAlignment="1">
      <alignment horizontal="center"/>
    </xf>
    <xf numFmtId="0" fontId="59" fillId="0" borderId="0" xfId="8" applyNumberFormat="1" applyFont="1" applyFill="1" applyAlignment="1"/>
    <xf numFmtId="172" fontId="59" fillId="0" borderId="0" xfId="8" applyNumberFormat="1" applyFont="1" applyAlignment="1"/>
    <xf numFmtId="0" fontId="134" fillId="5" borderId="0" xfId="10" applyFont="1" applyFill="1"/>
    <xf numFmtId="0" fontId="134" fillId="5" borderId="0" xfId="10" applyFont="1" applyFill="1" applyBorder="1" applyAlignment="1"/>
    <xf numFmtId="3" fontId="59" fillId="0" borderId="0" xfId="8" applyNumberFormat="1" applyFont="1" applyAlignment="1"/>
    <xf numFmtId="10" fontId="59" fillId="0" borderId="0" xfId="36" applyNumberFormat="1" applyFont="1" applyAlignment="1"/>
    <xf numFmtId="0" fontId="135" fillId="0" borderId="0" xfId="8" applyNumberFormat="1" applyFont="1" applyAlignment="1"/>
    <xf numFmtId="0" fontId="26" fillId="0" borderId="0" xfId="0" applyFont="1" applyBorder="1" applyAlignment="1">
      <alignment horizontal="center"/>
    </xf>
    <xf numFmtId="0" fontId="42" fillId="0" borderId="0" xfId="0" applyFont="1" applyBorder="1" applyAlignment="1">
      <alignment horizontal="center"/>
    </xf>
    <xf numFmtId="0" fontId="2" fillId="0" borderId="0" xfId="0" applyNumberFormat="1" applyFont="1" applyAlignment="1">
      <alignment wrapText="1"/>
    </xf>
    <xf numFmtId="0" fontId="2" fillId="0" borderId="0" xfId="0" applyFont="1" applyAlignment="1">
      <alignment wrapText="1"/>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0" fontId="2" fillId="0" borderId="0" xfId="8" applyNumberFormat="1" applyFont="1" applyFill="1" applyAlignment="1">
      <alignment wrapText="1"/>
    </xf>
    <xf numFmtId="0" fontId="0" fillId="0" borderId="0" xfId="0" applyAlignment="1">
      <alignment wrapText="1"/>
    </xf>
    <xf numFmtId="3" fontId="6" fillId="0" borderId="0" xfId="35" applyNumberFormat="1" applyFont="1" applyFill="1" applyAlignment="1"/>
    <xf numFmtId="0" fontId="17" fillId="0" borderId="20" xfId="11" applyNumberFormat="1" applyFont="1" applyFill="1" applyBorder="1" applyAlignment="1">
      <alignment horizontal="center"/>
    </xf>
    <xf numFmtId="3" fontId="17" fillId="0" borderId="30" xfId="11" applyNumberFormat="1" applyFont="1" applyFill="1" applyBorder="1" applyAlignment="1">
      <alignment horizontal="center"/>
    </xf>
    <xf numFmtId="3" fontId="17" fillId="0" borderId="20" xfId="11" applyNumberFormat="1" applyFont="1" applyFill="1" applyBorder="1" applyAlignment="1">
      <alignment horizontal="center"/>
    </xf>
    <xf numFmtId="0" fontId="44" fillId="0" borderId="0" xfId="25" applyAlignment="1"/>
    <xf numFmtId="0" fontId="44"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3" fillId="0" borderId="0" xfId="24" applyBorder="1" applyAlignment="1"/>
    <xf numFmtId="0" fontId="44" fillId="0" borderId="13" xfId="25" applyBorder="1" applyAlignment="1"/>
    <xf numFmtId="0" fontId="24" fillId="0" borderId="30" xfId="20" applyFont="1" applyBorder="1" applyAlignment="1">
      <alignment horizontal="center"/>
    </xf>
    <xf numFmtId="0" fontId="24" fillId="0" borderId="20" xfId="20" applyFont="1" applyBorder="1" applyAlignment="1">
      <alignment horizontal="center"/>
    </xf>
    <xf numFmtId="0" fontId="2" fillId="0" borderId="0" xfId="20" applyFont="1" applyAlignment="1">
      <alignment horizontal="left" wrapText="1"/>
    </xf>
    <xf numFmtId="0" fontId="12" fillId="0" borderId="0" xfId="20" applyFont="1" applyAlignment="1">
      <alignment horizontal="left" wrapText="1"/>
    </xf>
    <xf numFmtId="0" fontId="12" fillId="0" borderId="0" xfId="20" applyFont="1" applyBorder="1" applyAlignment="1">
      <alignment horizontal="left" wrapText="1"/>
    </xf>
    <xf numFmtId="0" fontId="44" fillId="0" borderId="0" xfId="25" applyFont="1" applyAlignment="1"/>
    <xf numFmtId="0" fontId="111" fillId="0" borderId="0" xfId="21" applyFont="1" applyFill="1" applyAlignment="1">
      <alignment horizontal="left" wrapText="1"/>
    </xf>
    <xf numFmtId="0" fontId="90"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81" fillId="0" borderId="0" xfId="21" applyFont="1" applyAlignment="1">
      <alignment horizontal="left" wrapText="1"/>
    </xf>
    <xf numFmtId="0" fontId="2" fillId="0" borderId="0" xfId="21" applyFont="1" applyAlignment="1">
      <alignment wrapText="1"/>
    </xf>
    <xf numFmtId="0" fontId="12" fillId="0" borderId="0" xfId="21" applyFont="1" applyAlignment="1">
      <alignment wrapText="1"/>
    </xf>
    <xf numFmtId="0" fontId="90" fillId="0" borderId="0" xfId="21" applyFont="1" applyAlignment="1">
      <alignment horizontal="left" wrapText="1"/>
    </xf>
    <xf numFmtId="0" fontId="0" fillId="0" borderId="17" xfId="0" applyBorder="1" applyAlignment="1">
      <alignment horizontal="center" wrapText="1"/>
    </xf>
    <xf numFmtId="0" fontId="2" fillId="0" borderId="0" xfId="26" applyFont="1" applyAlignment="1">
      <alignment wrapText="1"/>
    </xf>
    <xf numFmtId="37" fontId="17"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14" applyFont="1" applyAlignment="1" applyProtection="1">
      <alignment horizontal="left" wrapText="1"/>
    </xf>
    <xf numFmtId="0" fontId="2" fillId="0" borderId="0" xfId="40" applyFont="1" applyAlignment="1">
      <alignment horizontal="left"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25" fillId="0" borderId="17" xfId="16" applyFont="1" applyBorder="1" applyAlignment="1">
      <alignment horizontal="center"/>
    </xf>
    <xf numFmtId="0" fontId="86" fillId="0" borderId="0" xfId="16" applyFont="1" applyAlignment="1">
      <alignment horizontal="left" wrapText="1"/>
    </xf>
    <xf numFmtId="0" fontId="25" fillId="0" borderId="17" xfId="16" applyFont="1" applyBorder="1" applyAlignment="1">
      <alignment horizontal="center" wrapText="1"/>
    </xf>
    <xf numFmtId="0" fontId="86" fillId="0" borderId="0" xfId="16" applyFont="1" applyAlignment="1">
      <alignment wrapText="1"/>
    </xf>
    <xf numFmtId="0" fontId="81" fillId="0" borderId="0" xfId="0" applyFont="1" applyAlignment="1">
      <alignment wrapText="1"/>
    </xf>
    <xf numFmtId="0" fontId="20" fillId="0" borderId="0" xfId="28" applyFont="1" applyFill="1" applyAlignment="1">
      <alignment horizontal="left"/>
    </xf>
    <xf numFmtId="0" fontId="20" fillId="0" borderId="0" xfId="28" applyFont="1" applyFill="1" applyAlignment="1">
      <alignment horizontal="left" wrapText="1"/>
    </xf>
    <xf numFmtId="0" fontId="19" fillId="0" borderId="0" xfId="28" applyFill="1" applyAlignment="1">
      <alignment horizontal="left" wrapText="1"/>
    </xf>
    <xf numFmtId="0" fontId="20" fillId="0" borderId="0" xfId="0" applyFont="1" applyFill="1" applyAlignment="1">
      <alignment horizontal="left" wrapText="1"/>
    </xf>
    <xf numFmtId="0" fontId="0" fillId="0" borderId="49" xfId="0" applyBorder="1" applyAlignment="1"/>
    <xf numFmtId="0" fontId="0" fillId="0" borderId="0" xfId="0" applyBorder="1" applyAlignment="1"/>
    <xf numFmtId="0" fontId="81" fillId="0" borderId="0" xfId="0" applyNumberFormat="1" applyFont="1" applyAlignment="1">
      <alignment horizontal="left" wrapText="1"/>
    </xf>
    <xf numFmtId="0" fontId="2" fillId="0" borderId="0" xfId="0" applyNumberFormat="1" applyFont="1" applyAlignment="1">
      <alignment horizontal="left" wrapText="1"/>
    </xf>
    <xf numFmtId="0" fontId="12" fillId="0" borderId="0" xfId="0" applyNumberFormat="1" applyFont="1" applyAlignment="1">
      <alignment horizontal="left" wrapText="1"/>
    </xf>
    <xf numFmtId="0" fontId="2" fillId="0" borderId="0" xfId="0" applyNumberFormat="1" applyFont="1" applyFill="1" applyBorder="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14" fillId="0" borderId="0" xfId="0" applyNumberFormat="1" applyFont="1" applyAlignment="1">
      <alignment wrapText="1"/>
    </xf>
    <xf numFmtId="0" fontId="2" fillId="0" borderId="0" xfId="0" applyFont="1" applyBorder="1" applyAlignment="1">
      <alignment wrapText="1"/>
    </xf>
    <xf numFmtId="0" fontId="12" fillId="0" borderId="0" xfId="0" applyFont="1" applyBorder="1" applyAlignment="1">
      <alignment wrapText="1"/>
    </xf>
    <xf numFmtId="0" fontId="0" fillId="0" borderId="0" xfId="0" applyBorder="1" applyAlignment="1">
      <alignment wrapText="1"/>
    </xf>
    <xf numFmtId="0" fontId="22" fillId="5" borderId="0" xfId="32" applyNumberFormat="1" applyFont="1" applyFill="1" applyAlignment="1">
      <alignment horizontal="left"/>
    </xf>
    <xf numFmtId="0" fontId="2" fillId="5" borderId="0" xfId="33" applyFont="1" applyFill="1" applyBorder="1" applyAlignment="1">
      <alignment horizontal="left" wrapText="1"/>
    </xf>
    <xf numFmtId="0" fontId="12" fillId="5" borderId="0" xfId="33" applyFont="1" applyFill="1" applyBorder="1" applyAlignment="1">
      <alignment horizontal="left" wrapText="1"/>
    </xf>
    <xf numFmtId="0" fontId="0" fillId="5" borderId="0" xfId="0" applyFill="1" applyAlignment="1">
      <alignment wrapText="1"/>
    </xf>
    <xf numFmtId="37" fontId="17" fillId="0" borderId="6" xfId="14" applyNumberFormat="1" applyFont="1" applyBorder="1" applyAlignment="1" applyProtection="1">
      <alignment horizontal="center" wrapText="1"/>
    </xf>
    <xf numFmtId="0" fontId="2" fillId="0" borderId="6" xfId="13" applyFont="1" applyBorder="1" applyAlignment="1">
      <alignment horizontal="center" wrapText="1"/>
    </xf>
    <xf numFmtId="0" fontId="0" fillId="0" borderId="44" xfId="0" applyBorder="1" applyAlignment="1">
      <alignment wrapText="1"/>
    </xf>
    <xf numFmtId="37" fontId="17" fillId="0" borderId="40" xfId="14" applyNumberFormat="1" applyFont="1" applyBorder="1" applyAlignment="1" applyProtection="1">
      <alignment horizontal="center" wrapText="1"/>
    </xf>
    <xf numFmtId="0" fontId="0" fillId="0" borderId="6" xfId="0" applyBorder="1" applyAlignment="1">
      <alignment wrapText="1"/>
    </xf>
    <xf numFmtId="37" fontId="17" fillId="0" borderId="0" xfId="14" applyNumberFormat="1" applyFont="1" applyBorder="1" applyAlignment="1" applyProtection="1">
      <alignment horizontal="center" wrapText="1"/>
    </xf>
    <xf numFmtId="0" fontId="2" fillId="0" borderId="0" xfId="13" applyFont="1" applyBorder="1" applyAlignment="1">
      <alignment horizontal="center" wrapText="1"/>
    </xf>
    <xf numFmtId="0" fontId="0" fillId="0" borderId="45" xfId="0" applyBorder="1" applyAlignment="1">
      <alignment wrapText="1"/>
    </xf>
    <xf numFmtId="37" fontId="17" fillId="0" borderId="41" xfId="14" applyNumberFormat="1" applyFont="1" applyBorder="1" applyAlignment="1" applyProtection="1">
      <alignment horizontal="center" wrapText="1"/>
    </xf>
    <xf numFmtId="0" fontId="24" fillId="0" borderId="19" xfId="10" applyFont="1" applyFill="1" applyBorder="1" applyAlignment="1"/>
    <xf numFmtId="0" fontId="23" fillId="0" borderId="0" xfId="10" applyFont="1" applyFill="1" applyAlignment="1">
      <alignment horizontal="left"/>
    </xf>
    <xf numFmtId="0" fontId="17" fillId="0" borderId="0" xfId="10" applyFont="1" applyBorder="1" applyAlignment="1">
      <alignment horizontal="left"/>
    </xf>
    <xf numFmtId="0" fontId="24" fillId="0" borderId="0" xfId="10" applyFont="1" applyBorder="1" applyAlignment="1">
      <alignment horizontal="left"/>
    </xf>
    <xf numFmtId="0" fontId="23" fillId="0" borderId="0" xfId="10" applyFont="1" applyBorder="1" applyAlignment="1">
      <alignment horizontal="left"/>
    </xf>
    <xf numFmtId="0" fontId="23" fillId="0" borderId="0" xfId="10" applyFont="1" applyAlignment="1">
      <alignment horizontal="left"/>
    </xf>
    <xf numFmtId="3" fontId="23" fillId="0" borderId="0" xfId="6" applyNumberFormat="1" applyFont="1" applyBorder="1" applyAlignment="1">
      <alignment horizontal="center"/>
    </xf>
    <xf numFmtId="0" fontId="25" fillId="0" borderId="0" xfId="10" applyFont="1" applyBorder="1" applyAlignment="1">
      <alignment horizontal="center"/>
    </xf>
    <xf numFmtId="0" fontId="25" fillId="0" borderId="0" xfId="10" applyFont="1" applyFill="1" applyBorder="1" applyAlignment="1">
      <alignment horizontal="left"/>
    </xf>
    <xf numFmtId="0" fontId="25" fillId="0" borderId="0" xfId="10" applyFont="1" applyBorder="1" applyAlignment="1">
      <alignment horizontal="left"/>
    </xf>
    <xf numFmtId="0" fontId="54" fillId="0" borderId="0" xfId="10" applyFont="1" applyFill="1" applyBorder="1" applyAlignment="1">
      <alignment horizontal="center"/>
    </xf>
    <xf numFmtId="0" fontId="17" fillId="0" borderId="0" xfId="10" applyFont="1" applyFill="1" applyBorder="1" applyAlignment="1">
      <alignment horizontal="left"/>
    </xf>
    <xf numFmtId="0" fontId="24" fillId="0" borderId="0" xfId="10" applyFont="1" applyFill="1" applyBorder="1" applyAlignment="1">
      <alignment horizontal="left"/>
    </xf>
    <xf numFmtId="0" fontId="23" fillId="0" borderId="0" xfId="10" applyFont="1" applyFill="1" applyBorder="1" applyAlignment="1">
      <alignment horizontal="left"/>
    </xf>
    <xf numFmtId="3" fontId="25" fillId="0" borderId="0" xfId="10" applyNumberFormat="1" applyFont="1" applyFill="1" applyAlignment="1">
      <alignment horizontal="center"/>
    </xf>
    <xf numFmtId="0" fontId="80" fillId="0" borderId="20" xfId="84" applyFont="1" applyFill="1" applyBorder="1" applyAlignment="1">
      <alignment horizontal="center" vertical="center" wrapText="1"/>
    </xf>
    <xf numFmtId="0" fontId="19" fillId="0" borderId="0" xfId="84" applyFont="1" applyFill="1" applyBorder="1" applyAlignment="1">
      <alignment horizontal="left" vertical="top" wrapText="1"/>
    </xf>
    <xf numFmtId="0" fontId="99" fillId="0" borderId="0" xfId="84" applyFont="1" applyFill="1" applyAlignment="1">
      <alignment wrapText="1"/>
    </xf>
  </cellXfs>
  <cellStyles count="87">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urrency" xfId="3" builtinId="4"/>
    <cellStyle name="Currency 2" xfId="4"/>
    <cellStyle name="Currency 3" xfId="5"/>
    <cellStyle name="Currency 4" xfId="6"/>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4" xfId="40"/>
    <cellStyle name="Normal 5" xfId="82"/>
    <cellStyle name="Normal 6" xfId="84"/>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3" xfId="39"/>
    <cellStyle name="Title" xfId="42" builtinId="15" customBuiltin="1"/>
    <cellStyle name="Total" xfId="57" builtinId="25" customBuiltin="1"/>
    <cellStyle name="Warning Text" xfId="55"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99"/>
      <color rgb="FFFFFFCC"/>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2017
</a:t>
            </a:r>
          </a:p>
        </c:rich>
      </c:tx>
      <c:layout>
        <c:manualLayout>
          <c:xMode val="edge"/>
          <c:yMode val="edge"/>
          <c:x val="0.19364617595268938"/>
          <c:y val="3.1523599720167314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021199252137373"/>
          <c:y val="0.36602483138893327"/>
          <c:w val="0.47503817239370238"/>
          <c:h val="0.21891437284026943"/>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647A-452A-B18E-897E0CE9646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647A-452A-B18E-897E0CE96462}"/>
              </c:ext>
            </c:extLst>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40%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A-452A-B18E-897E0CE96462}"/>
                </c:ext>
              </c:extLs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Non-General</a:t>
                    </a:r>
                    <a:r>
                      <a:rPr lang="en-US" baseline="0"/>
                      <a:t> </a:t>
                    </a:r>
                    <a:r>
                      <a:rPr lang="en-US"/>
                      <a:t> 
Fund (TAX)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A-452A-B18E-897E0CE96462}"/>
                </c:ext>
              </c:extLst>
            </c:dLbl>
            <c:dLbl>
              <c:idx val="2"/>
              <c:layout>
                <c:manualLayout>
                  <c:x val="-0.11350124577060763"/>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A-452A-B18E-897E0CE96462}"/>
                </c:ext>
              </c:extLs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Non-General Fund 
(Other Agencies)
56%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7A-452A-B18E-897E0CE96462}"/>
                </c:ext>
              </c:extLs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('Rev.Exp.'!$A$11:$A$12,'Rev.Exp.'!$A$16:$A$17)</c:f>
              <c:strCache>
                <c:ptCount val="4"/>
                <c:pt idx="0">
                  <c:v>General Fund</c:v>
                </c:pt>
                <c:pt idx="1">
                  <c:v>Non-General Fund</c:v>
                </c:pt>
                <c:pt idx="2">
                  <c:v>General Fund</c:v>
                </c:pt>
                <c:pt idx="3">
                  <c:v>Non-General Fund</c:v>
                </c:pt>
              </c:strCache>
            </c:strRef>
          </c:cat>
          <c:val>
            <c:numRef>
              <c:f>('Rev.Exp.'!$C$11:$C$12,'Rev.Exp.'!$C$16:$C$17)</c:f>
              <c:numCache>
                <c:formatCode>#,##0</c:formatCode>
                <c:ptCount val="4"/>
                <c:pt idx="0" formatCode="[$$-409]#,##0">
                  <c:v>18001810000</c:v>
                </c:pt>
                <c:pt idx="1">
                  <c:v>799920000</c:v>
                </c:pt>
                <c:pt idx="2" formatCode="[$$-409]#,##0">
                  <c:v>838017000</c:v>
                </c:pt>
                <c:pt idx="3">
                  <c:v>25273603000</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State and Local Retail Sales &amp; Use Tax Collections</a:t>
            </a:r>
          </a:p>
        </c:rich>
      </c:tx>
      <c:layout>
        <c:manualLayout>
          <c:xMode val="edge"/>
          <c:yMode val="edge"/>
          <c:x val="0.25960121920243839"/>
          <c:y val="5.4124049571123177E-2"/>
        </c:manualLayout>
      </c:layout>
      <c:overlay val="0"/>
      <c:spPr>
        <a:noFill/>
        <a:ln w="25400">
          <a:noFill/>
        </a:ln>
      </c:spPr>
    </c:title>
    <c:autoTitleDeleted val="0"/>
    <c:view3D>
      <c:rotX val="10"/>
      <c:hPercent val="50"/>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903259679676171"/>
          <c:y val="0.16752645837652741"/>
          <c:w val="0.84178408386460002"/>
          <c:h val="0.64175520208862891"/>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 4.1'!$A$10:$A$19</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'Table 4.1'!$N$10:$N$19</c:f>
              <c:numCache>
                <c:formatCode>"$"#,##0.00_);\("$"#,##0.00\)</c:formatCode>
                <c:ptCount val="10"/>
                <c:pt idx="0">
                  <c:v>4.8796809999999997</c:v>
                </c:pt>
                <c:pt idx="1">
                  <c:v>4.6278329999999999</c:v>
                </c:pt>
                <c:pt idx="2">
                  <c:v>4.7622609999999996</c:v>
                </c:pt>
                <c:pt idx="3">
                  <c:v>4.7039400000000002</c:v>
                </c:pt>
                <c:pt idx="4">
                  <c:v>4.8911930000000003</c:v>
                </c:pt>
                <c:pt idx="5">
                  <c:v>5.052117</c:v>
                </c:pt>
                <c:pt idx="6">
                  <c:v>5.5846590000000003</c:v>
                </c:pt>
                <c:pt idx="7">
                  <c:v>6.0011830000000002</c:v>
                </c:pt>
                <c:pt idx="8">
                  <c:v>6.1022040000000004</c:v>
                </c:pt>
                <c:pt idx="9">
                  <c:v>6.239509</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150"/>
        <c:shape val="box"/>
        <c:axId val="80824960"/>
        <c:axId val="80831232"/>
        <c:axId val="0"/>
      </c:bar3DChart>
      <c:catAx>
        <c:axId val="8082496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90187"/>
              <c:y val="0.8762923803339014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31232"/>
        <c:crosses val="autoZero"/>
        <c:auto val="1"/>
        <c:lblAlgn val="ctr"/>
        <c:lblOffset val="100"/>
        <c:tickLblSkip val="1"/>
        <c:tickMarkSkip val="1"/>
        <c:noMultiLvlLbl val="0"/>
      </c:catAx>
      <c:valAx>
        <c:axId val="80831232"/>
        <c:scaling>
          <c:orientation val="minMax"/>
          <c:min val="2"/>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6.0884056159646822E-2"/>
              <c:y val="0.41924567740888058"/>
            </c:manualLayout>
          </c:layout>
          <c:overlay val="0"/>
          <c:spPr>
            <a:noFill/>
            <a:ln w="25400">
              <a:noFill/>
            </a:ln>
          </c:spPr>
        </c:title>
        <c:numFmt formatCode="\$#,##0.0_);\(\$#,##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24960"/>
        <c:crosses val="autoZero"/>
        <c:crossBetween val="between"/>
        <c:minorUnit val="0.5"/>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overlay val="0"/>
      <c:spPr>
        <a:noFill/>
        <a:ln w="25400">
          <a:noFill/>
        </a:ln>
      </c:spPr>
    </c:title>
    <c:autoTitleDeleted val="0"/>
    <c:view3D>
      <c:rotX val="10"/>
      <c:hPercent val="38"/>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031266063473205"/>
          <c:y val="0.19808407138146494"/>
          <c:w val="0.86250115156329465"/>
          <c:h val="0.53354903097911865"/>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'Tables 5.3-5.4'!$A$37:$A$41</c:f>
              <c:numCache>
                <c:formatCode>General</c:formatCode>
                <c:ptCount val="5"/>
                <c:pt idx="0">
                  <c:v>2013</c:v>
                </c:pt>
                <c:pt idx="1">
                  <c:v>2014</c:v>
                </c:pt>
                <c:pt idx="2">
                  <c:v>2015</c:v>
                </c:pt>
                <c:pt idx="3">
                  <c:v>2016</c:v>
                </c:pt>
                <c:pt idx="4">
                  <c:v>2017</c:v>
                </c:pt>
              </c:numCache>
            </c:numRef>
          </c:cat>
          <c:val>
            <c:numRef>
              <c:f>'Tables 5.3-5.4'!$B$37:$B$41</c:f>
              <c:numCache>
                <c:formatCode>#,##0</c:formatCode>
                <c:ptCount val="5"/>
                <c:pt idx="0" formatCode="&quot;$&quot;#,##0">
                  <c:v>20202000</c:v>
                </c:pt>
                <c:pt idx="1">
                  <c:v>22149000</c:v>
                </c:pt>
                <c:pt idx="2">
                  <c:v>22539000</c:v>
                </c:pt>
                <c:pt idx="3">
                  <c:v>21142000</c:v>
                </c:pt>
                <c:pt idx="4">
                  <c:v>23068000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150"/>
        <c:shape val="box"/>
        <c:axId val="86595840"/>
        <c:axId val="86606208"/>
        <c:axId val="0"/>
      </c:bar3DChart>
      <c:catAx>
        <c:axId val="86595840"/>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50174"/>
              <c:y val="0.83706489564203834"/>
            </c:manualLayout>
          </c:layout>
          <c:overlay val="0"/>
          <c:spPr>
            <a:noFill/>
            <a:ln w="25400">
              <a:noFill/>
            </a:ln>
          </c:spPr>
        </c:title>
        <c:numFmt formatCode="#\ ?/?"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tickLblSkip val="1"/>
        <c:tickMarkSkip val="1"/>
        <c:noMultiLvlLbl val="0"/>
      </c:catAx>
      <c:valAx>
        <c:axId val="86606208"/>
        <c:scaling>
          <c:orientation val="minMax"/>
          <c:max val="28000000"/>
          <c:min val="0"/>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62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majorUnit val="4000000"/>
        <c:minorUnit val="1"/>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897"/>
          <c:y val="3.3395171153344054E-2"/>
        </c:manualLayout>
      </c:layout>
      <c:overlay val="0"/>
      <c:spPr>
        <a:noFill/>
        <a:ln w="25400">
          <a:noFill/>
        </a:ln>
      </c:spPr>
    </c:title>
    <c:autoTitleDeleted val="0"/>
    <c:view3D>
      <c:rotX val="10"/>
      <c:hPercent val="6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varyColors val="0"/>
        <c:ser>
          <c:idx val="0"/>
          <c:order val="0"/>
          <c:tx>
            <c:strRef>
              <c:f>'Rev.Exp.'!$I$29</c:f>
              <c:strCache>
                <c:ptCount val="1"/>
                <c:pt idx="0">
                  <c:v>General Fund</c:v>
                </c:pt>
              </c:strCache>
            </c:strRef>
          </c:tx>
          <c:spPr>
            <a:solidFill>
              <a:srgbClr val="9999FF"/>
            </a:solidFill>
            <a:ln w="12700">
              <a:solidFill>
                <a:srgbClr val="000000"/>
              </a:solidFill>
              <a:prstDash val="solid"/>
            </a:ln>
          </c:spPr>
          <c:invertIfNegative val="0"/>
          <c:cat>
            <c:numRef>
              <c:f>'Rev.Exp.'!$H$31:$H$39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'Rev.Exp.'!$I$31:$I$39</c:f>
              <c:numCache>
                <c:formatCode>0.00</c:formatCode>
                <c:ptCount val="9"/>
                <c:pt idx="0">
                  <c:v>14.397963000000001</c:v>
                </c:pt>
                <c:pt idx="1">
                  <c:v>14.310392999999999</c:v>
                </c:pt>
                <c:pt idx="2">
                  <c:v>15.378508</c:v>
                </c:pt>
                <c:pt idx="3">
                  <c:v>16.181951000000002</c:v>
                </c:pt>
                <c:pt idx="4">
                  <c:v>16.791968000000001</c:v>
                </c:pt>
                <c:pt idx="5">
                  <c:v>16.519642999999999</c:v>
                </c:pt>
                <c:pt idx="6">
                  <c:v>17.856570999999999</c:v>
                </c:pt>
                <c:pt idx="7">
                  <c:v>18.170459999999999</c:v>
                </c:pt>
                <c:pt idx="8">
                  <c:v>18.839827</c:v>
                </c:pt>
              </c:numCache>
            </c:numRef>
          </c:val>
          <c:extLst>
            <c:ext xmlns:c16="http://schemas.microsoft.com/office/drawing/2014/chart" uri="{C3380CC4-5D6E-409C-BE32-E72D297353CC}">
              <c16:uniqueId val="{00000000-E84D-47E1-A68D-F21671D2B5FA}"/>
            </c:ext>
          </c:extLst>
        </c:ser>
        <c:ser>
          <c:idx val="1"/>
          <c:order val="1"/>
          <c:tx>
            <c:strRef>
              <c:f>'Rev.Exp.'!$J$29</c:f>
              <c:strCache>
                <c:ptCount val="1"/>
                <c:pt idx="0">
                  <c:v>Non-General Fund </c:v>
                </c:pt>
              </c:strCache>
            </c:strRef>
          </c:tx>
          <c:spPr>
            <a:solidFill>
              <a:srgbClr val="993366"/>
            </a:solidFill>
            <a:ln w="12700">
              <a:solidFill>
                <a:srgbClr val="000000"/>
              </a:solidFill>
              <a:prstDash val="solid"/>
            </a:ln>
          </c:spPr>
          <c:invertIfNegative val="0"/>
          <c:cat>
            <c:numRef>
              <c:f>'Rev.Exp.'!$H$31:$H$39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'Rev.Exp.'!$J$31:$J$39</c:f>
              <c:numCache>
                <c:formatCode>0.00</c:formatCode>
                <c:ptCount val="9"/>
                <c:pt idx="0">
                  <c:v>19.133918000000001</c:v>
                </c:pt>
                <c:pt idx="1">
                  <c:v>21.508365999999999</c:v>
                </c:pt>
                <c:pt idx="2">
                  <c:v>22.960031000000001</c:v>
                </c:pt>
                <c:pt idx="3">
                  <c:v>22.802582000000001</c:v>
                </c:pt>
                <c:pt idx="4">
                  <c:v>23.161975000000002</c:v>
                </c:pt>
                <c:pt idx="5">
                  <c:v>24.275392</c:v>
                </c:pt>
                <c:pt idx="6">
                  <c:v>24.805219000000001</c:v>
                </c:pt>
                <c:pt idx="7">
                  <c:v>25.279826</c:v>
                </c:pt>
                <c:pt idx="8">
                  <c:v>26.073523000000002</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150"/>
        <c:shape val="box"/>
        <c:axId val="160050560"/>
        <c:axId val="73057408"/>
        <c:axId val="0"/>
      </c:bar3DChart>
      <c:catAx>
        <c:axId val="1600505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tickLblSkip val="1"/>
        <c:tickMarkSkip val="1"/>
        <c:noMultiLvlLbl val="0"/>
      </c:catAx>
      <c:valAx>
        <c:axId val="73057408"/>
        <c:scaling>
          <c:orientation val="minMax"/>
        </c:scaling>
        <c:delete val="0"/>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43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valAx>
      <c:spPr>
        <a:noFill/>
        <a:ln w="25400">
          <a:noFill/>
        </a:ln>
      </c:spPr>
    </c:plotArea>
    <c:legend>
      <c:legendPos val="b"/>
      <c:layout>
        <c:manualLayout>
          <c:xMode val="edge"/>
          <c:yMode val="edge"/>
          <c:x val="0.21195767260158938"/>
          <c:y val="0.90728747257382281"/>
          <c:w val="0.66457950484164752"/>
          <c:h val="7.7870534507793923E-2"/>
        </c:manualLayout>
      </c:layout>
      <c:overlay val="0"/>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2017
</a:t>
            </a:r>
          </a:p>
        </c:rich>
      </c:tx>
      <c:layout>
        <c:manualLayout>
          <c:xMode val="edge"/>
          <c:yMode val="edge"/>
          <c:x val="0.16910569105691056"/>
          <c:y val="3.42052313883300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040660347061588"/>
          <c:y val="0.44466866335023864"/>
          <c:w val="0.50243922384687179"/>
          <c:h val="0.24748527417230956"/>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ADD4-4E20-96B6-371490AA8BF6}"/>
              </c:ext>
            </c:extLst>
          </c:dPt>
          <c:dLbls>
            <c:dLbl>
              <c:idx val="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DD4-4E20-96B6-371490AA8BF6}"/>
                </c:ext>
              </c:extLst>
            </c:dLbl>
            <c:dLbl>
              <c:idx val="1"/>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DD4-4E20-96B6-371490AA8BF6}"/>
                </c:ext>
              </c:extLst>
            </c:dLbl>
            <c:dLbl>
              <c:idx val="3"/>
              <c:layout>
                <c:manualLayout>
                  <c:x val="4.5889358920523704E-2"/>
                  <c:y val="-5.53209486074534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'By Account'!$L$29:$L$32</c:f>
              <c:strCache>
                <c:ptCount val="4"/>
                <c:pt idx="0">
                  <c:v>Sales and Use Tax</c:v>
                </c:pt>
                <c:pt idx="1">
                  <c:v>Individual Income Tax</c:v>
                </c:pt>
                <c:pt idx="2">
                  <c:v>Corporate Income Tax </c:v>
                </c:pt>
                <c:pt idx="3">
                  <c:v>Other</c:v>
                </c:pt>
              </c:strCache>
            </c:strRef>
          </c:cat>
          <c:val>
            <c:numRef>
              <c:f>'By Account'!$N$29:$N$32</c:f>
              <c:numCache>
                <c:formatCode>#,##0</c:formatCode>
                <c:ptCount val="4"/>
                <c:pt idx="0">
                  <c:v>3354561000</c:v>
                </c:pt>
                <c:pt idx="1">
                  <c:v>13052887000</c:v>
                </c:pt>
                <c:pt idx="2">
                  <c:v>826961000</c:v>
                </c:pt>
                <c:pt idx="3">
                  <c:v>1567321000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Types</a:t>
            </a:r>
          </a:p>
        </c:rich>
      </c:tx>
      <c:layout>
        <c:manualLayout>
          <c:xMode val="edge"/>
          <c:yMode val="edge"/>
          <c:x val="0.13311688311688324"/>
          <c:y val="3.4858387799564412E-2"/>
        </c:manualLayout>
      </c:layout>
      <c:overlay val="0"/>
      <c:spPr>
        <a:noFill/>
        <a:ln w="25400">
          <a:noFill/>
        </a:ln>
      </c:spPr>
    </c:title>
    <c:autoTitleDeleted val="0"/>
    <c:view3D>
      <c:rotX val="10"/>
      <c:hPercent val="59"/>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20129886086114729"/>
          <c:y val="0.19825734424113794"/>
          <c:w val="0.76623437360045465"/>
          <c:h val="0.60784394553054089"/>
        </c:manualLayout>
      </c:layout>
      <c:bar3DChart>
        <c:barDir val="col"/>
        <c:grouping val="clustered"/>
        <c:varyColors val="0"/>
        <c:ser>
          <c:idx val="0"/>
          <c:order val="0"/>
          <c:tx>
            <c:strRef>
              <c:f>'By Account'!$K$3</c:f>
              <c:strCache>
                <c:ptCount val="1"/>
                <c:pt idx="0">
                  <c:v>Individual Income Tax</c:v>
                </c:pt>
              </c:strCache>
            </c:strRef>
          </c:tx>
          <c:spPr>
            <a:solidFill>
              <a:srgbClr val="9999FF"/>
            </a:solidFill>
            <a:ln w="12700">
              <a:solidFill>
                <a:srgbClr val="000000"/>
              </a:solidFill>
              <a:prstDash val="solid"/>
            </a:ln>
          </c:spPr>
          <c:invertIfNegative val="0"/>
          <c:cat>
            <c:numRef>
              <c:f>'By Account'!$M$2:$S$2</c:f>
              <c:numCache>
                <c:formatCode>General</c:formatCode>
                <c:ptCount val="7"/>
                <c:pt idx="0">
                  <c:v>2011</c:v>
                </c:pt>
                <c:pt idx="1">
                  <c:v>2012</c:v>
                </c:pt>
                <c:pt idx="2">
                  <c:v>2013</c:v>
                </c:pt>
                <c:pt idx="3">
                  <c:v>2014</c:v>
                </c:pt>
                <c:pt idx="4">
                  <c:v>2015</c:v>
                </c:pt>
                <c:pt idx="5">
                  <c:v>2016</c:v>
                </c:pt>
                <c:pt idx="6">
                  <c:v>2017</c:v>
                </c:pt>
              </c:numCache>
            </c:numRef>
          </c:cat>
          <c:val>
            <c:numRef>
              <c:f>'By Account'!$M$3:$S$3</c:f>
              <c:numCache>
                <c:formatCode>0.000</c:formatCode>
                <c:ptCount val="7"/>
                <c:pt idx="0">
                  <c:v>9.9443699999999993</c:v>
                </c:pt>
                <c:pt idx="1">
                  <c:v>10.612836</c:v>
                </c:pt>
                <c:pt idx="2">
                  <c:v>11.339964999999999</c:v>
                </c:pt>
                <c:pt idx="3">
                  <c:v>11.253348000000001</c:v>
                </c:pt>
                <c:pt idx="4">
                  <c:v>12.328675</c:v>
                </c:pt>
                <c:pt idx="5">
                  <c:v>12.555624</c:v>
                </c:pt>
                <c:pt idx="6">
                  <c:v>13.052887</c:v>
                </c:pt>
              </c:numCache>
            </c:numRef>
          </c:val>
          <c:extLst>
            <c:ext xmlns:c16="http://schemas.microsoft.com/office/drawing/2014/chart" uri="{C3380CC4-5D6E-409C-BE32-E72D297353CC}">
              <c16:uniqueId val="{00000000-203F-4211-864B-C69215DCA9F6}"/>
            </c:ext>
          </c:extLst>
        </c:ser>
        <c:ser>
          <c:idx val="1"/>
          <c:order val="1"/>
          <c:tx>
            <c:strRef>
              <c:f>'By Account'!$K$4</c:f>
              <c:strCache>
                <c:ptCount val="1"/>
                <c:pt idx="0">
                  <c:v>Sales and Use Tax</c:v>
                </c:pt>
              </c:strCache>
            </c:strRef>
          </c:tx>
          <c:spPr>
            <a:solidFill>
              <a:srgbClr val="993366"/>
            </a:solidFill>
            <a:ln w="12700">
              <a:solidFill>
                <a:srgbClr val="000000"/>
              </a:solidFill>
              <a:prstDash val="solid"/>
            </a:ln>
          </c:spPr>
          <c:invertIfNegative val="0"/>
          <c:cat>
            <c:numRef>
              <c:f>'By Account'!$M$2:$S$2</c:f>
              <c:numCache>
                <c:formatCode>General</c:formatCode>
                <c:ptCount val="7"/>
                <c:pt idx="0">
                  <c:v>2011</c:v>
                </c:pt>
                <c:pt idx="1">
                  <c:v>2012</c:v>
                </c:pt>
                <c:pt idx="2">
                  <c:v>2013</c:v>
                </c:pt>
                <c:pt idx="3">
                  <c:v>2014</c:v>
                </c:pt>
                <c:pt idx="4">
                  <c:v>2015</c:v>
                </c:pt>
                <c:pt idx="5">
                  <c:v>2016</c:v>
                </c:pt>
                <c:pt idx="6">
                  <c:v>2017</c:v>
                </c:pt>
              </c:numCache>
            </c:numRef>
          </c:cat>
          <c:val>
            <c:numRef>
              <c:f>'By Account'!$M$4:$S$4</c:f>
              <c:numCache>
                <c:formatCode>0.000</c:formatCode>
                <c:ptCount val="7"/>
                <c:pt idx="0">
                  <c:v>3.0123790000000001</c:v>
                </c:pt>
                <c:pt idx="1">
                  <c:v>3.1215030000000001</c:v>
                </c:pt>
                <c:pt idx="2">
                  <c:v>3.2197979999999999</c:v>
                </c:pt>
                <c:pt idx="3">
                  <c:v>3.0664560000000001</c:v>
                </c:pt>
                <c:pt idx="4">
                  <c:v>3.2354440000000002</c:v>
                </c:pt>
                <c:pt idx="5">
                  <c:v>3.2958530000000001</c:v>
                </c:pt>
                <c:pt idx="6">
                  <c:v>3.3545609999999999</c:v>
                </c:pt>
              </c:numCache>
            </c:numRef>
          </c:val>
          <c:extLst>
            <c:ext xmlns:c16="http://schemas.microsoft.com/office/drawing/2014/chart" uri="{C3380CC4-5D6E-409C-BE32-E72D297353CC}">
              <c16:uniqueId val="{00000001-203F-4211-864B-C69215DCA9F6}"/>
            </c:ext>
          </c:extLst>
        </c:ser>
        <c:dLbls>
          <c:showLegendKey val="0"/>
          <c:showVal val="0"/>
          <c:showCatName val="0"/>
          <c:showSerName val="0"/>
          <c:showPercent val="0"/>
          <c:showBubbleSize val="0"/>
        </c:dLbls>
        <c:gapWidth val="150"/>
        <c:shape val="box"/>
        <c:axId val="74217344"/>
        <c:axId val="74218880"/>
        <c:axId val="0"/>
      </c:bar3DChart>
      <c:catAx>
        <c:axId val="74217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tickLblSkip val="1"/>
        <c:tickMarkSkip val="1"/>
        <c:noMultiLvlLbl val="0"/>
      </c:catAx>
      <c:valAx>
        <c:axId val="74218880"/>
        <c:scaling>
          <c:orientation val="minMax"/>
          <c:max val="14"/>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majorUnit val="2"/>
        <c:minorUnit val="2"/>
      </c:valAx>
      <c:spPr>
        <a:noFill/>
        <a:ln w="25400">
          <a:noFill/>
        </a:ln>
      </c:spPr>
    </c:plotArea>
    <c:legend>
      <c:legendPos val="b"/>
      <c:overlay val="0"/>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3045"/>
          <c:y val="3.1609215514730817E-2"/>
        </c:manualLayout>
      </c:layout>
      <c:overlay val="0"/>
      <c:spPr>
        <a:noFill/>
        <a:ln w="25400">
          <a:noFill/>
        </a:ln>
      </c:spPr>
    </c:title>
    <c:autoTitleDeleted val="0"/>
    <c:view3D>
      <c:rotX val="10"/>
      <c:hPercent val="45"/>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varyColors val="0"/>
        <c:ser>
          <c:idx val="0"/>
          <c:order val="0"/>
          <c:spPr>
            <a:solidFill>
              <a:srgbClr val="993366"/>
            </a:solidFill>
            <a:ln w="12700">
              <a:solidFill>
                <a:srgbClr val="000000"/>
              </a:solidFill>
              <a:prstDash val="solid"/>
            </a:ln>
          </c:spPr>
          <c:invertIfNegative val="0"/>
          <c:cat>
            <c:numRef>
              <c:f>'Table 1.1'!$AA$11:$AA$23</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cat>
          <c:val>
            <c:numRef>
              <c:f>'Table 1.1'!$AB$11:$AB$23</c:f>
              <c:numCache>
                <c:formatCode>#,##0.00</c:formatCode>
                <c:ptCount val="13"/>
                <c:pt idx="0">
                  <c:v>6.82</c:v>
                </c:pt>
                <c:pt idx="1">
                  <c:v>7.36</c:v>
                </c:pt>
                <c:pt idx="2">
                  <c:v>8.41</c:v>
                </c:pt>
                <c:pt idx="3">
                  <c:v>9.1300000000000008</c:v>
                </c:pt>
                <c:pt idx="4">
                  <c:v>9.6</c:v>
                </c:pt>
                <c:pt idx="5">
                  <c:v>9.1999999999999993</c:v>
                </c:pt>
                <c:pt idx="6">
                  <c:v>8.84</c:v>
                </c:pt>
                <c:pt idx="7">
                  <c:v>9.5399999999999991</c:v>
                </c:pt>
                <c:pt idx="8">
                  <c:v>9.85</c:v>
                </c:pt>
                <c:pt idx="9">
                  <c:v>10.53</c:v>
                </c:pt>
                <c:pt idx="10">
                  <c:v>10.59</c:v>
                </c:pt>
                <c:pt idx="11">
                  <c:v>11.62</c:v>
                </c:pt>
                <c:pt idx="12">
                  <c:v>12.071058964000001</c:v>
                </c:pt>
              </c:numCache>
            </c:numRef>
          </c:val>
          <c:extLst>
            <c:ext xmlns:c16="http://schemas.microsoft.com/office/drawing/2014/chart" uri="{C3380CC4-5D6E-409C-BE32-E72D297353CC}">
              <c16:uniqueId val="{00000000-5B0A-4B50-99F0-A729BF1F274C}"/>
            </c:ext>
          </c:extLst>
        </c:ser>
        <c:dLbls>
          <c:showLegendKey val="0"/>
          <c:showVal val="0"/>
          <c:showCatName val="0"/>
          <c:showSerName val="0"/>
          <c:showPercent val="0"/>
          <c:showBubbleSize val="0"/>
        </c:dLbls>
        <c:gapWidth val="150"/>
        <c:shape val="box"/>
        <c:axId val="75302016"/>
        <c:axId val="75303936"/>
        <c:axId val="0"/>
      </c:bar3D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9384895981455618"/>
              <c:y val="0.8050522000575300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tickLblSkip val="2"/>
        <c:tickMarkSkip val="1"/>
        <c:noMultiLvlLbl val="0"/>
      </c:catAx>
      <c:valAx>
        <c:axId val="75303936"/>
        <c:scaling>
          <c:orientation val="minMax"/>
          <c:min val="0"/>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934E-2"/>
              <c:y val="0.3764380285797623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158456719233778"/>
          <c:y val="0.33453281478267866"/>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0"/>
            <c:bubble3D val="0"/>
            <c:explosion val="12"/>
            <c:extLst>
              <c:ext xmlns:c16="http://schemas.microsoft.com/office/drawing/2014/chart" uri="{C3380CC4-5D6E-409C-BE32-E72D297353CC}">
                <c16:uniqueId val="{00000000-7543-4E3F-8300-1AAB9C19023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543-4E3F-8300-1AAB9C19023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543-4E3F-8300-1AAB9C190235}"/>
              </c:ext>
            </c:extLst>
          </c:dPt>
          <c:dLbls>
            <c:dLbl>
              <c:idx val="1"/>
              <c:tx>
                <c:rich>
                  <a:bodyPr/>
                  <a:lstStyle/>
                  <a:p>
                    <a:pPr>
                      <a:defRPr sz="1100" b="0" i="0" u="none" strike="noStrike" baseline="0">
                        <a:solidFill>
                          <a:srgbClr val="000000"/>
                        </a:solidFill>
                        <a:latin typeface="Arial"/>
                        <a:ea typeface="Arial"/>
                        <a:cs typeface="Arial"/>
                      </a:defRPr>
                    </a:pPr>
                    <a:r>
                      <a:rPr lang="en-US"/>
                      <a:t>Married Filing Separately</a:t>
                    </a:r>
                    <a:r>
                      <a:rPr lang="en-US" baseline="0"/>
                      <a:t> </a:t>
                    </a:r>
                    <a:r>
                      <a:rPr lang="en-US"/>
                      <a:t>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43-4E3F-8300-1AAB9C190235}"/>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1.3'!$AB$19:$AB$21</c:f>
              <c:strCache>
                <c:ptCount val="3"/>
                <c:pt idx="0">
                  <c:v>Single</c:v>
                </c:pt>
                <c:pt idx="1">
                  <c:v>Married Filing Separate</c:v>
                </c:pt>
                <c:pt idx="2">
                  <c:v>Married Filing Joint</c:v>
                </c:pt>
              </c:strCache>
            </c:strRef>
          </c:cat>
          <c:val>
            <c:numRef>
              <c:f>'Table 1.3'!$AC$19:$AC$21</c:f>
              <c:numCache>
                <c:formatCode>#,##0</c:formatCode>
                <c:ptCount val="3"/>
                <c:pt idx="0">
                  <c:v>2258143</c:v>
                </c:pt>
                <c:pt idx="1">
                  <c:v>152833</c:v>
                </c:pt>
                <c:pt idx="2">
                  <c:v>1496572</c:v>
                </c:pt>
              </c:numCache>
            </c:numRef>
          </c:val>
          <c:extLst>
            <c:ext xmlns:c16="http://schemas.microsoft.com/office/drawing/2014/chart" uri="{C3380CC4-5D6E-409C-BE32-E72D297353CC}">
              <c16:uniqueId val="{00000003-7543-4E3F-8300-1AAB9C19023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9471065853798"/>
          <c:y val="0.28668977811924612"/>
          <c:w val="0.55647908235460064"/>
          <c:h val="0.45392548202210381"/>
        </c:manualLayout>
      </c:layout>
      <c:pie3DChart>
        <c:varyColors val="1"/>
        <c:ser>
          <c:idx val="0"/>
          <c:order val="0"/>
          <c:spPr>
            <a:solidFill>
              <a:srgbClr val="9999FF"/>
            </a:solidFill>
            <a:ln w="12700">
              <a:solidFill>
                <a:srgbClr val="000000"/>
              </a:solidFill>
              <a:prstDash val="solid"/>
            </a:ln>
          </c:spPr>
          <c:explosion val="10"/>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59D5-47EF-8745-FC6DC8CE991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59D5-47EF-8745-FC6DC8CE991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59D5-47EF-8745-FC6DC8CE9916}"/>
              </c:ext>
            </c:extLst>
          </c:dPt>
          <c:dLbls>
            <c:dLbl>
              <c:idx val="0"/>
              <c:layout>
                <c:manualLayout>
                  <c:x val="-6.8802384382657789E-2"/>
                  <c:y val="-9.1021155929984027E-2"/>
                </c:manualLayout>
              </c:layout>
              <c:tx>
                <c:rich>
                  <a:bodyPr/>
                  <a:lstStyle/>
                  <a:p>
                    <a:r>
                      <a:rPr lang="en-US"/>
                      <a:t>Age
10%</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D5-47EF-8745-FC6DC8CE9916}"/>
                </c:ext>
              </c:extLst>
            </c:dLbl>
            <c:dLbl>
              <c:idx val="1"/>
              <c:tx>
                <c:rich>
                  <a:bodyPr/>
                  <a:lstStyle/>
                  <a:p>
                    <a:pPr>
                      <a:defRPr sz="1050" b="0" i="0" u="none" strike="noStrike" baseline="0">
                        <a:solidFill>
                          <a:srgbClr val="000000"/>
                        </a:solidFill>
                        <a:latin typeface="Arial"/>
                        <a:ea typeface="Arial"/>
                        <a:cs typeface="Arial"/>
                      </a:defRPr>
                    </a:pPr>
                    <a:r>
                      <a:rPr lang="en-US"/>
                      <a:t>Blindness
less than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D5-47EF-8745-FC6DC8CE9916}"/>
                </c:ext>
              </c:extLst>
            </c:dLbl>
            <c:dLbl>
              <c:idx val="2"/>
              <c:tx>
                <c:rich>
                  <a:bodyPr/>
                  <a:lstStyle/>
                  <a:p>
                    <a:r>
                      <a:rPr lang="en-US"/>
                      <a:t>Personal
62.5%</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D5-47EF-8745-FC6DC8CE9916}"/>
                </c:ext>
              </c:extLst>
            </c:dLbl>
            <c:dLbl>
              <c:idx val="3"/>
              <c:tx>
                <c:rich>
                  <a:bodyPr/>
                  <a:lstStyle/>
                  <a:p>
                    <a:r>
                      <a:rPr lang="en-US"/>
                      <a:t>Dependent
27%</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D5-47EF-8745-FC6DC8CE9916}"/>
                </c:ext>
              </c:extLs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1.4'!$E$39:$E$42</c:f>
              <c:strCache>
                <c:ptCount val="4"/>
                <c:pt idx="0">
                  <c:v>Age</c:v>
                </c:pt>
                <c:pt idx="1">
                  <c:v>Blindness</c:v>
                </c:pt>
                <c:pt idx="2">
                  <c:v>Personal</c:v>
                </c:pt>
                <c:pt idx="3">
                  <c:v>Dependent</c:v>
                </c:pt>
              </c:strCache>
            </c:strRef>
          </c:cat>
          <c:val>
            <c:numRef>
              <c:f>'Table 1.4'!$F$39:$F$42</c:f>
              <c:numCache>
                <c:formatCode>#,##0</c:formatCode>
                <c:ptCount val="4"/>
                <c:pt idx="0">
                  <c:v>880522</c:v>
                </c:pt>
                <c:pt idx="1">
                  <c:v>9021</c:v>
                </c:pt>
                <c:pt idx="2">
                  <c:v>5415496</c:v>
                </c:pt>
                <c:pt idx="3">
                  <c:v>2357970</c:v>
                </c:pt>
              </c:numCache>
            </c:numRef>
          </c:val>
          <c:extLst>
            <c:ext xmlns:c16="http://schemas.microsoft.com/office/drawing/2014/chart" uri="{C3380CC4-5D6E-409C-BE32-E72D297353CC}">
              <c16:uniqueId val="{00000004-59D5-47EF-8745-FC6DC8CE991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7287"/>
          <c:y val="3.8690866766654196E-2"/>
        </c:manualLayout>
      </c:layout>
      <c:overlay val="0"/>
      <c:spPr>
        <a:noFill/>
        <a:ln w="25400">
          <a:noFill/>
        </a:ln>
      </c:spPr>
    </c:title>
    <c:autoTitleDeleted val="0"/>
    <c:view3D>
      <c:rotX val="10"/>
      <c:hPercent val="4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1930928503001839"/>
          <c:y val="0.19345336490707721"/>
          <c:w val="0.85400330337276309"/>
          <c:h val="0.59226491717703456"/>
        </c:manualLayout>
      </c:layout>
      <c:bar3DChart>
        <c:barDir val="col"/>
        <c:grouping val="clustered"/>
        <c:varyColors val="0"/>
        <c:ser>
          <c:idx val="1"/>
          <c:order val="0"/>
          <c:tx>
            <c:strRef>
              <c:f>'Table 1.8-1.9'!$C$29</c:f>
              <c:strCache>
                <c:ptCount val="1"/>
                <c:pt idx="0">
                  <c:v>Total</c:v>
                </c:pt>
              </c:strCache>
            </c:strRef>
          </c:tx>
          <c:spPr>
            <a:solidFill>
              <a:srgbClr val="993366"/>
            </a:solidFill>
            <a:ln w="12700">
              <a:solidFill>
                <a:srgbClr val="000000"/>
              </a:solidFill>
              <a:prstDash val="solid"/>
            </a:ln>
          </c:spPr>
          <c:invertIfNegative val="0"/>
          <c:cat>
            <c:numRef>
              <c:f>'Table 1.8-1.9'!$R$30:$R$39</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'Table 1.8-1.9'!$S$30:$S$39</c:f>
              <c:numCache>
                <c:formatCode>"$"#,##0.0</c:formatCode>
                <c:ptCount val="10"/>
                <c:pt idx="0">
                  <c:v>15.896468560000001</c:v>
                </c:pt>
                <c:pt idx="1">
                  <c:v>15.673200720000001</c:v>
                </c:pt>
                <c:pt idx="2">
                  <c:v>16.366547060000002</c:v>
                </c:pt>
                <c:pt idx="3">
                  <c:v>17.87642293</c:v>
                </c:pt>
                <c:pt idx="4">
                  <c:v>18.578293819999999</c:v>
                </c:pt>
                <c:pt idx="5">
                  <c:v>18.10492331</c:v>
                </c:pt>
                <c:pt idx="6">
                  <c:v>17.368776620000002</c:v>
                </c:pt>
                <c:pt idx="7">
                  <c:v>18.211926469999998</c:v>
                </c:pt>
                <c:pt idx="8">
                  <c:v>19.469019920000001</c:v>
                </c:pt>
                <c:pt idx="9">
                  <c:v>19.206043659999999</c:v>
                </c:pt>
              </c:numCache>
            </c:numRef>
          </c:val>
          <c:extLst>
            <c:ext xmlns:c16="http://schemas.microsoft.com/office/drawing/2014/chart" uri="{C3380CC4-5D6E-409C-BE32-E72D297353CC}">
              <c16:uniqueId val="{00000000-EC43-4900-AF0D-DFB012F25AAC}"/>
            </c:ext>
          </c:extLst>
        </c:ser>
        <c:dLbls>
          <c:showLegendKey val="0"/>
          <c:showVal val="0"/>
          <c:showCatName val="0"/>
          <c:showSerName val="0"/>
          <c:showPercent val="0"/>
          <c:showBubbleSize val="0"/>
        </c:dLbls>
        <c:gapWidth val="150"/>
        <c:shape val="box"/>
        <c:axId val="80388096"/>
        <c:axId val="80390016"/>
        <c:axId val="0"/>
      </c:bar3D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9493"/>
              <c:y val="0.8660757249094036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At val="10"/>
        <c:auto val="1"/>
        <c:lblAlgn val="ctr"/>
        <c:lblOffset val="100"/>
        <c:tickLblSkip val="1"/>
        <c:tickMarkSkip val="1"/>
        <c:noMultiLvlLbl val="0"/>
      </c:catAx>
      <c:valAx>
        <c:axId val="80390016"/>
        <c:scaling>
          <c:orientation val="minMax"/>
          <c:min val="1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74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overlay val="0"/>
      <c:spPr>
        <a:noFill/>
        <a:ln w="25400">
          <a:noFill/>
        </a:ln>
      </c:spPr>
    </c:title>
    <c:autoTitleDeleted val="0"/>
    <c:view3D>
      <c:rotX val="15"/>
      <c:hPercent val="4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3986"/>
          <c:h val="0.63500135650929812"/>
        </c:manualLayout>
      </c:layout>
      <c:bar3DChart>
        <c:barDir val="col"/>
        <c:grouping val="stacked"/>
        <c:varyColors val="0"/>
        <c:ser>
          <c:idx val="0"/>
          <c:order val="0"/>
          <c:tx>
            <c:strRef>
              <c:f>'Table 2.1'!$D$4</c:f>
              <c:strCache>
                <c:ptCount val="1"/>
                <c:pt idx="0">
                  <c:v>Amount</c:v>
                </c:pt>
              </c:strCache>
            </c:strRef>
          </c:tx>
          <c:spPr>
            <a:solidFill>
              <a:srgbClr val="9999FF"/>
            </a:solidFill>
            <a:ln w="12700">
              <a:solidFill>
                <a:srgbClr val="000000"/>
              </a:solidFill>
              <a:prstDash val="solid"/>
            </a:ln>
          </c:spPr>
          <c:invertIfNegative val="0"/>
          <c:cat>
            <c:numRef>
              <c:f>'Table 2.1'!$A$5:$A$15</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 2.1'!$D$5:$D$15</c:f>
              <c:numCache>
                <c:formatCode>#,##0</c:formatCode>
                <c:ptCount val="11"/>
                <c:pt idx="0" formatCode="&quot;$&quot;#,##0">
                  <c:v>879575371</c:v>
                </c:pt>
                <c:pt idx="1">
                  <c:v>807851584</c:v>
                </c:pt>
                <c:pt idx="2">
                  <c:v>648032537</c:v>
                </c:pt>
                <c:pt idx="3">
                  <c:v>806472760</c:v>
                </c:pt>
                <c:pt idx="4">
                  <c:v>822258802.83999991</c:v>
                </c:pt>
                <c:pt idx="5">
                  <c:v>859922839.54999995</c:v>
                </c:pt>
                <c:pt idx="6">
                  <c:v>796728154.4000001</c:v>
                </c:pt>
                <c:pt idx="7">
                  <c:v>757490742.09000015</c:v>
                </c:pt>
                <c:pt idx="8">
                  <c:v>831906887.15999985</c:v>
                </c:pt>
                <c:pt idx="9">
                  <c:v>764948013.7700001</c:v>
                </c:pt>
                <c:pt idx="10">
                  <c:v>826960822.31000006</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150"/>
        <c:shape val="box"/>
        <c:axId val="80448512"/>
        <c:axId val="80454784"/>
        <c:axId val="0"/>
      </c:bar3D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54784"/>
        <c:crosses val="autoZero"/>
        <c:auto val="1"/>
        <c:lblAlgn val="ctr"/>
        <c:lblOffset val="100"/>
        <c:tickLblSkip val="1"/>
        <c:tickMarkSkip val="1"/>
        <c:noMultiLvlLbl val="0"/>
      </c:catAx>
      <c:valAx>
        <c:axId val="804547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8868"/>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22860</xdr:colOff>
      <xdr:row>25</xdr:row>
      <xdr:rowOff>144780</xdr:rowOff>
    </xdr:from>
    <xdr:to>
      <xdr:col>11</xdr:col>
      <xdr:colOff>152400</xdr:colOff>
      <xdr:row>48</xdr:row>
      <xdr:rowOff>55880</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83820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952729" name="Line 1"/>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0" name="Line 2"/>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952731" name="Line 3"/>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2" name="Line 4"/>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9</xdr:col>
      <xdr:colOff>274320</xdr:colOff>
      <xdr:row>41</xdr:row>
      <xdr:rowOff>30480</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0</xdr:row>
      <xdr:rowOff>38100</xdr:rowOff>
    </xdr:from>
    <xdr:to>
      <xdr:col>9</xdr:col>
      <xdr:colOff>281940</xdr:colOff>
      <xdr:row>18</xdr:row>
      <xdr:rowOff>99060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161926</xdr:colOff>
      <xdr:row>35</xdr:row>
      <xdr:rowOff>160020</xdr:rowOff>
    </xdr:from>
    <xdr:to>
      <xdr:col>6</xdr:col>
      <xdr:colOff>1</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45720</xdr:colOff>
      <xdr:row>34</xdr:row>
      <xdr:rowOff>99060</xdr:rowOff>
    </xdr:from>
    <xdr:to>
      <xdr:col>7</xdr:col>
      <xdr:colOff>419100</xdr:colOff>
      <xdr:row>47</xdr:row>
      <xdr:rowOff>152400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24</xdr:row>
      <xdr:rowOff>129540</xdr:rowOff>
    </xdr:from>
    <xdr:to>
      <xdr:col>12</xdr:col>
      <xdr:colOff>746760</xdr:colOff>
      <xdr:row>39</xdr:row>
      <xdr:rowOff>160020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20</xdr:row>
      <xdr:rowOff>152400</xdr:rowOff>
    </xdr:from>
    <xdr:to>
      <xdr:col>4</xdr:col>
      <xdr:colOff>30480</xdr:colOff>
      <xdr:row>36</xdr:row>
      <xdr:rowOff>152400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487680</xdr:colOff>
      <xdr:row>32</xdr:row>
      <xdr:rowOff>144780</xdr:rowOff>
    </xdr:from>
    <xdr:to>
      <xdr:col>7</xdr:col>
      <xdr:colOff>548640</xdr:colOff>
      <xdr:row>48</xdr:row>
      <xdr:rowOff>91440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31</xdr:row>
      <xdr:rowOff>53340</xdr:rowOff>
    </xdr:from>
    <xdr:to>
      <xdr:col>5</xdr:col>
      <xdr:colOff>1129665</xdr:colOff>
      <xdr:row>45</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75"/>
  <sheetData>
    <row r="1" spans="1:8" ht="15">
      <c r="A1" s="1240"/>
      <c r="B1" s="152"/>
      <c r="C1" s="152"/>
      <c r="D1" s="152"/>
      <c r="E1" s="152"/>
      <c r="F1" s="152"/>
      <c r="G1" s="152"/>
      <c r="H1" s="152"/>
    </row>
    <row r="2" spans="1:8" ht="15">
      <c r="A2" s="152"/>
      <c r="B2" s="152"/>
      <c r="C2" s="152"/>
      <c r="D2" s="152"/>
      <c r="E2" s="152"/>
      <c r="F2" s="152"/>
      <c r="G2" s="152"/>
      <c r="H2" s="152"/>
    </row>
    <row r="3" spans="1:8" ht="15">
      <c r="A3" s="152"/>
      <c r="B3" s="152"/>
      <c r="C3" s="152"/>
      <c r="D3" s="152"/>
      <c r="E3" s="152"/>
      <c r="F3" s="152"/>
      <c r="G3" s="152"/>
      <c r="H3" s="152"/>
    </row>
    <row r="4" spans="1:8" ht="15">
      <c r="A4" s="152"/>
      <c r="B4" s="152"/>
      <c r="C4" s="152"/>
      <c r="D4" s="152"/>
      <c r="E4" s="152"/>
      <c r="F4" s="152"/>
      <c r="G4" s="152"/>
      <c r="H4" s="152"/>
    </row>
    <row r="5" spans="1:8" ht="20.25">
      <c r="A5" s="1271" t="s">
        <v>331</v>
      </c>
      <c r="B5" s="1271"/>
      <c r="C5" s="1271"/>
      <c r="D5" s="1271"/>
      <c r="E5" s="1271"/>
      <c r="F5" s="1271"/>
      <c r="G5" s="1271"/>
      <c r="H5" s="1271"/>
    </row>
    <row r="6" spans="1:8" ht="20.25">
      <c r="A6" s="153"/>
      <c r="B6" s="154"/>
      <c r="C6" s="154"/>
      <c r="D6" s="154"/>
      <c r="E6" s="154"/>
      <c r="F6" s="154"/>
      <c r="G6" s="154"/>
      <c r="H6" s="154"/>
    </row>
    <row r="7" spans="1:8" ht="20.25">
      <c r="A7" s="1271" t="s">
        <v>339</v>
      </c>
      <c r="B7" s="1271"/>
      <c r="C7" s="1271"/>
      <c r="D7" s="1271"/>
      <c r="E7" s="1271"/>
      <c r="F7" s="1271"/>
      <c r="G7" s="1271"/>
      <c r="H7" s="1271"/>
    </row>
    <row r="8" spans="1:8" ht="20.25">
      <c r="A8" s="153"/>
      <c r="B8" s="154"/>
      <c r="C8" s="154"/>
      <c r="D8" s="154"/>
      <c r="E8" s="154"/>
      <c r="F8" s="154"/>
      <c r="G8" s="154"/>
      <c r="H8" s="154"/>
    </row>
    <row r="9" spans="1:8" ht="20.25">
      <c r="A9" s="1271" t="s">
        <v>1036</v>
      </c>
      <c r="B9" s="1271"/>
      <c r="C9" s="1271"/>
      <c r="D9" s="1271"/>
      <c r="E9" s="1271"/>
      <c r="F9" s="1271"/>
      <c r="G9" s="1271"/>
      <c r="H9" s="1271"/>
    </row>
    <row r="10" spans="1:8" ht="15.75">
      <c r="A10" s="155"/>
      <c r="B10" s="156"/>
      <c r="C10" s="156"/>
      <c r="D10" s="156"/>
      <c r="E10" s="156"/>
      <c r="F10" s="156"/>
      <c r="G10" s="156"/>
      <c r="H10" s="156"/>
    </row>
    <row r="11" spans="1:8" ht="15.75">
      <c r="A11" s="155"/>
      <c r="B11" s="156"/>
      <c r="C11" s="156"/>
      <c r="D11" s="156"/>
      <c r="E11" s="156"/>
      <c r="F11" s="156"/>
      <c r="G11" s="156"/>
      <c r="H11" s="156"/>
    </row>
    <row r="12" spans="1:8" ht="18">
      <c r="A12" s="1270" t="s">
        <v>340</v>
      </c>
      <c r="B12" s="1270"/>
      <c r="C12" s="1270"/>
      <c r="D12" s="1270"/>
      <c r="E12" s="1270"/>
      <c r="F12" s="1270"/>
      <c r="G12" s="1270"/>
      <c r="H12" s="1270"/>
    </row>
    <row r="13" spans="1:8" ht="18">
      <c r="A13" s="1270" t="s">
        <v>341</v>
      </c>
      <c r="B13" s="1270"/>
      <c r="C13" s="1270"/>
      <c r="D13" s="1270"/>
      <c r="E13" s="1270"/>
      <c r="F13" s="1270"/>
      <c r="G13" s="1270"/>
      <c r="H13" s="1270"/>
    </row>
    <row r="14" spans="1:8" ht="18">
      <c r="A14" s="157"/>
      <c r="B14" s="157"/>
      <c r="C14" s="157"/>
      <c r="D14" s="157"/>
      <c r="E14" s="157"/>
      <c r="F14" s="157"/>
      <c r="G14" s="157"/>
      <c r="H14" s="157"/>
    </row>
    <row r="15" spans="1:8" ht="18">
      <c r="A15" s="157"/>
      <c r="B15" s="157"/>
      <c r="C15" s="157"/>
      <c r="D15" s="157"/>
      <c r="E15" s="157"/>
      <c r="F15" s="157"/>
      <c r="G15" s="157"/>
      <c r="H15" s="157"/>
    </row>
    <row r="16" spans="1:8" ht="18">
      <c r="A16" s="1270" t="s">
        <v>956</v>
      </c>
      <c r="B16" s="1270"/>
      <c r="C16" s="1270"/>
      <c r="D16" s="1270"/>
      <c r="E16" s="1270"/>
      <c r="F16" s="1270"/>
      <c r="G16" s="1270"/>
      <c r="H16" s="1270"/>
    </row>
    <row r="17" spans="1:8" ht="18">
      <c r="A17" s="157"/>
      <c r="B17" s="157"/>
      <c r="C17" s="157"/>
      <c r="D17" s="157"/>
      <c r="E17" s="157"/>
      <c r="F17" s="157"/>
      <c r="G17" s="157"/>
      <c r="H17" s="157"/>
    </row>
    <row r="18" spans="1:8" ht="18">
      <c r="A18" s="1270" t="s">
        <v>342</v>
      </c>
      <c r="B18" s="1270"/>
      <c r="C18" s="1270"/>
      <c r="D18" s="1270"/>
      <c r="E18" s="1270"/>
      <c r="F18" s="1270"/>
      <c r="G18" s="1270"/>
      <c r="H18" s="1270"/>
    </row>
    <row r="19" spans="1:8" ht="18">
      <c r="A19" s="157"/>
      <c r="B19" s="157"/>
      <c r="C19" s="157"/>
      <c r="D19" s="157"/>
      <c r="E19" s="157"/>
      <c r="F19" s="157"/>
      <c r="G19" s="157"/>
      <c r="H19" s="157"/>
    </row>
    <row r="20" spans="1:8" ht="18">
      <c r="A20" s="1270" t="s">
        <v>343</v>
      </c>
      <c r="B20" s="1270"/>
      <c r="C20" s="1270"/>
      <c r="D20" s="1270"/>
      <c r="E20" s="1270"/>
      <c r="F20" s="1270"/>
      <c r="G20" s="1270"/>
      <c r="H20" s="1270"/>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11"/>
  <sheetViews>
    <sheetView showOutlineSymbols="0" zoomScaleNormal="100" workbookViewId="0"/>
  </sheetViews>
  <sheetFormatPr defaultColWidth="10.7109375" defaultRowHeight="15"/>
  <cols>
    <col min="1" max="1" width="15" style="527" customWidth="1"/>
    <col min="2" max="2" width="12.7109375" style="527" bestFit="1" customWidth="1"/>
    <col min="3" max="3" width="15.85546875" style="527" customWidth="1"/>
    <col min="4" max="4" width="2.7109375" style="527" customWidth="1"/>
    <col min="5" max="6" width="12" style="527" bestFit="1" customWidth="1"/>
    <col min="7" max="7" width="17.5703125" style="527" customWidth="1"/>
    <col min="8" max="8" width="12.7109375" style="527" bestFit="1" customWidth="1"/>
    <col min="9" max="9" width="2.5703125" style="527" customWidth="1"/>
    <col min="10" max="10" width="12" style="831" bestFit="1" customWidth="1"/>
    <col min="11" max="11" width="14.7109375" style="831" customWidth="1"/>
    <col min="12" max="12" width="12.85546875" style="831" customWidth="1"/>
    <col min="13" max="16384" width="10.7109375" style="527"/>
  </cols>
  <sheetData>
    <row r="1" spans="1:13" ht="18">
      <c r="A1" s="504" t="s">
        <v>737</v>
      </c>
      <c r="B1" s="757"/>
      <c r="C1" s="513"/>
      <c r="D1" s="513"/>
      <c r="E1" s="757"/>
      <c r="F1" s="757"/>
      <c r="G1" s="513"/>
      <c r="H1" s="757"/>
      <c r="I1" s="757"/>
      <c r="J1" s="758"/>
      <c r="K1" s="758"/>
      <c r="L1" s="759"/>
    </row>
    <row r="2" spans="1:13" ht="15.75">
      <c r="A2" s="507" t="s">
        <v>1160</v>
      </c>
      <c r="B2" s="757"/>
      <c r="C2" s="513"/>
      <c r="D2" s="513"/>
      <c r="E2" s="757"/>
      <c r="F2" s="757"/>
      <c r="G2" s="513"/>
      <c r="H2" s="757"/>
      <c r="I2" s="757"/>
      <c r="J2" s="760"/>
      <c r="K2" s="760"/>
      <c r="L2" s="619"/>
    </row>
    <row r="3" spans="1:13" ht="15.75">
      <c r="A3" s="761" t="str">
        <f>'Table 1.2'!A3</f>
        <v>Taxable Year 2015</v>
      </c>
      <c r="B3" s="762"/>
      <c r="C3" s="539"/>
      <c r="D3" s="539"/>
      <c r="E3" s="762"/>
      <c r="F3" s="762"/>
      <c r="G3" s="539"/>
      <c r="H3" s="762"/>
      <c r="I3" s="762"/>
      <c r="J3" s="760"/>
      <c r="K3" s="760"/>
      <c r="L3" s="619"/>
    </row>
    <row r="4" spans="1:13" ht="13.15" customHeight="1" thickBot="1">
      <c r="A4" s="537"/>
      <c r="B4" s="762"/>
      <c r="C4" s="539"/>
      <c r="D4" s="539"/>
      <c r="E4" s="762"/>
      <c r="F4" s="762"/>
      <c r="G4" s="539"/>
      <c r="H4" s="762"/>
      <c r="I4" s="762"/>
      <c r="J4" s="760"/>
      <c r="K4" s="760"/>
      <c r="L4" s="619"/>
      <c r="M4" s="763"/>
    </row>
    <row r="5" spans="1:13">
      <c r="A5" s="764"/>
      <c r="B5" s="1279" t="s">
        <v>423</v>
      </c>
      <c r="C5" s="1279"/>
      <c r="D5" s="765"/>
      <c r="E5" s="1280" t="s">
        <v>424</v>
      </c>
      <c r="F5" s="1281"/>
      <c r="G5" s="1281"/>
      <c r="H5" s="1281"/>
      <c r="I5" s="766"/>
      <c r="J5" s="767"/>
      <c r="K5" s="768" t="s">
        <v>738</v>
      </c>
      <c r="L5" s="769"/>
      <c r="M5" s="763"/>
    </row>
    <row r="6" spans="1:13" ht="13.15" customHeight="1">
      <c r="A6" s="770"/>
      <c r="B6" s="771"/>
      <c r="C6" s="772"/>
      <c r="D6" s="772"/>
      <c r="E6" s="773"/>
      <c r="F6" s="771"/>
      <c r="G6" s="772"/>
      <c r="H6" s="774" t="s">
        <v>18</v>
      </c>
      <c r="I6" s="775"/>
      <c r="J6" s="776"/>
      <c r="K6" s="777" t="s">
        <v>1123</v>
      </c>
      <c r="L6" s="777" t="s">
        <v>1123</v>
      </c>
    </row>
    <row r="7" spans="1:13" ht="13.15" customHeight="1">
      <c r="A7" s="516" t="s">
        <v>25</v>
      </c>
      <c r="B7" s="778" t="s">
        <v>739</v>
      </c>
      <c r="C7" s="516" t="s">
        <v>22</v>
      </c>
      <c r="D7" s="516"/>
      <c r="E7" s="779" t="s">
        <v>420</v>
      </c>
      <c r="F7" s="778" t="s">
        <v>419</v>
      </c>
      <c r="G7" s="516" t="s">
        <v>22</v>
      </c>
      <c r="H7" s="778" t="s">
        <v>417</v>
      </c>
      <c r="I7" s="780"/>
      <c r="J7" s="781" t="s">
        <v>740</v>
      </c>
      <c r="K7" s="781" t="s">
        <v>415</v>
      </c>
      <c r="L7" s="782" t="s">
        <v>1122</v>
      </c>
    </row>
    <row r="8" spans="1:13" ht="10.7" customHeight="1">
      <c r="A8" s="539"/>
      <c r="B8" s="762"/>
      <c r="C8" s="539"/>
      <c r="D8" s="539"/>
      <c r="E8" s="783"/>
      <c r="F8" s="762"/>
      <c r="G8" s="539"/>
      <c r="H8" s="762"/>
      <c r="I8" s="784"/>
      <c r="J8" s="760"/>
      <c r="K8" s="760"/>
      <c r="L8" s="619"/>
    </row>
    <row r="9" spans="1:13" ht="13.15" customHeight="1">
      <c r="A9" s="451" t="s">
        <v>435</v>
      </c>
      <c r="B9" s="442">
        <v>42203</v>
      </c>
      <c r="C9" s="785">
        <v>38339648.579999998</v>
      </c>
      <c r="D9" s="785"/>
      <c r="E9" s="786">
        <v>12759</v>
      </c>
      <c r="F9" s="446">
        <v>5710</v>
      </c>
      <c r="G9" s="785">
        <v>367071700.19999999</v>
      </c>
      <c r="H9" s="446">
        <v>18469</v>
      </c>
      <c r="I9" s="787"/>
      <c r="J9" s="617">
        <v>10888</v>
      </c>
      <c r="K9" s="608">
        <v>6806</v>
      </c>
      <c r="L9" s="758">
        <v>775</v>
      </c>
    </row>
    <row r="10" spans="1:13" ht="13.15" customHeight="1">
      <c r="A10" s="494" t="s">
        <v>439</v>
      </c>
      <c r="B10" s="442">
        <v>110058</v>
      </c>
      <c r="C10" s="446">
        <v>99194766.769999996</v>
      </c>
      <c r="D10" s="446"/>
      <c r="E10" s="786">
        <v>27298</v>
      </c>
      <c r="F10" s="446">
        <v>20148</v>
      </c>
      <c r="G10" s="446">
        <v>661820754.52999997</v>
      </c>
      <c r="H10" s="446">
        <v>47446</v>
      </c>
      <c r="I10" s="787"/>
      <c r="J10" s="617">
        <v>26166</v>
      </c>
      <c r="K10" s="608">
        <v>19899</v>
      </c>
      <c r="L10" s="758">
        <v>1381</v>
      </c>
    </row>
    <row r="11" spans="1:13" ht="13.15" customHeight="1">
      <c r="A11" s="494" t="s">
        <v>443</v>
      </c>
      <c r="B11" s="442">
        <v>16845</v>
      </c>
      <c r="C11" s="446">
        <v>15311566</v>
      </c>
      <c r="D11" s="446"/>
      <c r="E11" s="786">
        <v>5741</v>
      </c>
      <c r="F11" s="446">
        <v>1465</v>
      </c>
      <c r="G11" s="446">
        <v>56388694.100000001</v>
      </c>
      <c r="H11" s="446">
        <v>7206</v>
      </c>
      <c r="I11" s="787"/>
      <c r="J11" s="617">
        <v>3725</v>
      </c>
      <c r="K11" s="608">
        <v>3289</v>
      </c>
      <c r="L11" s="758">
        <v>192</v>
      </c>
    </row>
    <row r="12" spans="1:13" ht="13.15" customHeight="1">
      <c r="A12" s="494" t="s">
        <v>447</v>
      </c>
      <c r="B12" s="442">
        <v>13774</v>
      </c>
      <c r="C12" s="446">
        <v>12564687.1</v>
      </c>
      <c r="D12" s="446"/>
      <c r="E12" s="786">
        <v>4088</v>
      </c>
      <c r="F12" s="446">
        <v>1842</v>
      </c>
      <c r="G12" s="446">
        <v>50785371.299999997</v>
      </c>
      <c r="H12" s="446">
        <v>5930</v>
      </c>
      <c r="I12" s="787"/>
      <c r="J12" s="617">
        <v>3212</v>
      </c>
      <c r="K12" s="608">
        <v>2546</v>
      </c>
      <c r="L12" s="758">
        <v>172</v>
      </c>
    </row>
    <row r="13" spans="1:13" ht="13.15" customHeight="1">
      <c r="A13" s="494" t="s">
        <v>451</v>
      </c>
      <c r="B13" s="442">
        <v>30948</v>
      </c>
      <c r="C13" s="446">
        <v>28170569.93</v>
      </c>
      <c r="D13" s="446"/>
      <c r="E13" s="786">
        <v>10304</v>
      </c>
      <c r="F13" s="446">
        <v>3301</v>
      </c>
      <c r="G13" s="446">
        <v>96203531.5</v>
      </c>
      <c r="H13" s="446">
        <v>13605</v>
      </c>
      <c r="I13" s="787"/>
      <c r="J13" s="617">
        <v>7581</v>
      </c>
      <c r="K13" s="608">
        <v>5663</v>
      </c>
      <c r="L13" s="758">
        <v>361</v>
      </c>
    </row>
    <row r="14" spans="1:13" ht="10.7" customHeight="1">
      <c r="A14" s="494"/>
      <c r="B14" s="442"/>
      <c r="C14" s="446"/>
      <c r="D14" s="446"/>
      <c r="E14" s="786"/>
      <c r="F14" s="446"/>
      <c r="G14" s="446"/>
      <c r="H14" s="446"/>
      <c r="I14" s="787"/>
      <c r="J14" s="617"/>
      <c r="K14" s="608"/>
      <c r="L14" s="758"/>
    </row>
    <row r="15" spans="1:13" ht="13.15" customHeight="1">
      <c r="A15" s="494" t="s">
        <v>455</v>
      </c>
      <c r="B15" s="442">
        <v>15782</v>
      </c>
      <c r="C15" s="446">
        <v>14355518.07</v>
      </c>
      <c r="D15" s="446"/>
      <c r="E15" s="786">
        <v>4955</v>
      </c>
      <c r="F15" s="446">
        <v>1716</v>
      </c>
      <c r="G15" s="446">
        <v>49908188.299999997</v>
      </c>
      <c r="H15" s="446">
        <v>6671</v>
      </c>
      <c r="I15" s="787"/>
      <c r="J15" s="617">
        <v>3497</v>
      </c>
      <c r="K15" s="608">
        <v>2995</v>
      </c>
      <c r="L15" s="758">
        <v>179</v>
      </c>
    </row>
    <row r="16" spans="1:13" ht="13.15" customHeight="1">
      <c r="A16" s="494" t="s">
        <v>459</v>
      </c>
      <c r="B16" s="442">
        <v>234644</v>
      </c>
      <c r="C16" s="446">
        <v>209989905.65000001</v>
      </c>
      <c r="D16" s="446"/>
      <c r="E16" s="786">
        <v>70431</v>
      </c>
      <c r="F16" s="446">
        <v>58663</v>
      </c>
      <c r="G16" s="446">
        <v>1612542304.5599999</v>
      </c>
      <c r="H16" s="446">
        <v>129094</v>
      </c>
      <c r="I16" s="787"/>
      <c r="J16" s="617">
        <v>87284</v>
      </c>
      <c r="K16" s="608">
        <v>36492</v>
      </c>
      <c r="L16" s="758">
        <v>5318</v>
      </c>
    </row>
    <row r="17" spans="1:12" ht="13.15" customHeight="1">
      <c r="A17" s="494" t="s">
        <v>463</v>
      </c>
      <c r="B17" s="442">
        <v>78602</v>
      </c>
      <c r="C17" s="446">
        <v>71403809.739999995</v>
      </c>
      <c r="D17" s="446"/>
      <c r="E17" s="786">
        <v>23822</v>
      </c>
      <c r="F17" s="446">
        <v>9880</v>
      </c>
      <c r="G17" s="446">
        <v>266315779.19999999</v>
      </c>
      <c r="H17" s="446">
        <v>33702</v>
      </c>
      <c r="I17" s="787"/>
      <c r="J17" s="617">
        <v>17137</v>
      </c>
      <c r="K17" s="608">
        <v>15805</v>
      </c>
      <c r="L17" s="758">
        <v>760</v>
      </c>
    </row>
    <row r="18" spans="1:12" ht="13.15" customHeight="1">
      <c r="A18" s="494" t="s">
        <v>467</v>
      </c>
      <c r="B18" s="442">
        <v>5338</v>
      </c>
      <c r="C18" s="446">
        <v>4839186.12</v>
      </c>
      <c r="D18" s="446"/>
      <c r="E18" s="786">
        <v>1958</v>
      </c>
      <c r="F18" s="446">
        <v>476</v>
      </c>
      <c r="G18" s="446">
        <v>20614147.23</v>
      </c>
      <c r="H18" s="446">
        <v>2434</v>
      </c>
      <c r="I18" s="787"/>
      <c r="J18" s="617">
        <v>1358</v>
      </c>
      <c r="K18" s="608">
        <v>1012</v>
      </c>
      <c r="L18" s="758">
        <v>64</v>
      </c>
    </row>
    <row r="19" spans="1:12" ht="13.15" customHeight="1">
      <c r="A19" s="494" t="s">
        <v>471</v>
      </c>
      <c r="B19" s="442">
        <v>82996</v>
      </c>
      <c r="C19" s="446">
        <v>75246012.510000005</v>
      </c>
      <c r="D19" s="446"/>
      <c r="E19" s="786">
        <v>23486</v>
      </c>
      <c r="F19" s="446">
        <v>11473</v>
      </c>
      <c r="G19" s="446">
        <v>304555363.22000003</v>
      </c>
      <c r="H19" s="446">
        <v>34959</v>
      </c>
      <c r="I19" s="787"/>
      <c r="J19" s="617">
        <v>16946</v>
      </c>
      <c r="K19" s="608">
        <v>17182</v>
      </c>
      <c r="L19" s="758">
        <v>831</v>
      </c>
    </row>
    <row r="20" spans="1:12" ht="10.7" customHeight="1">
      <c r="A20" s="494"/>
      <c r="B20" s="442"/>
      <c r="C20" s="446"/>
      <c r="D20" s="446"/>
      <c r="E20" s="786"/>
      <c r="F20" s="446"/>
      <c r="G20" s="446"/>
      <c r="H20" s="446"/>
      <c r="I20" s="787"/>
      <c r="J20" s="617"/>
      <c r="K20" s="608"/>
      <c r="L20" s="758"/>
    </row>
    <row r="21" spans="1:12" ht="13.15" customHeight="1">
      <c r="A21" s="494" t="s">
        <v>475</v>
      </c>
      <c r="B21" s="442">
        <v>5905</v>
      </c>
      <c r="C21" s="446">
        <v>5347373.4000000004</v>
      </c>
      <c r="D21" s="446"/>
      <c r="E21" s="786">
        <v>2115</v>
      </c>
      <c r="F21" s="446">
        <v>399</v>
      </c>
      <c r="G21" s="446">
        <v>16359544.9</v>
      </c>
      <c r="H21" s="446">
        <v>2514</v>
      </c>
      <c r="I21" s="787"/>
      <c r="J21" s="617">
        <v>1196</v>
      </c>
      <c r="K21" s="608">
        <v>1248</v>
      </c>
      <c r="L21" s="758">
        <v>70</v>
      </c>
    </row>
    <row r="22" spans="1:12" ht="13.15" customHeight="1">
      <c r="A22" s="494" t="s">
        <v>479</v>
      </c>
      <c r="B22" s="442">
        <v>35473</v>
      </c>
      <c r="C22" s="446">
        <v>32152128.039999999</v>
      </c>
      <c r="D22" s="446"/>
      <c r="E22" s="786">
        <v>9230</v>
      </c>
      <c r="F22" s="446">
        <v>5492</v>
      </c>
      <c r="G22" s="446">
        <v>136203700.90000001</v>
      </c>
      <c r="H22" s="446">
        <v>14722</v>
      </c>
      <c r="I22" s="787"/>
      <c r="J22" s="617">
        <v>6823</v>
      </c>
      <c r="K22" s="608">
        <v>7514</v>
      </c>
      <c r="L22" s="758">
        <v>385</v>
      </c>
    </row>
    <row r="23" spans="1:12" ht="13.15" customHeight="1">
      <c r="A23" s="494" t="s">
        <v>483</v>
      </c>
      <c r="B23" s="442">
        <v>14941</v>
      </c>
      <c r="C23" s="446">
        <v>13622280.15</v>
      </c>
      <c r="D23" s="446"/>
      <c r="E23" s="786">
        <v>5055</v>
      </c>
      <c r="F23" s="446">
        <v>1545</v>
      </c>
      <c r="G23" s="446">
        <v>48324853.899999999</v>
      </c>
      <c r="H23" s="446">
        <v>6600</v>
      </c>
      <c r="I23" s="787"/>
      <c r="J23" s="617">
        <v>4236</v>
      </c>
      <c r="K23" s="608">
        <v>2112</v>
      </c>
      <c r="L23" s="758">
        <v>252</v>
      </c>
    </row>
    <row r="24" spans="1:12" ht="13.15" customHeight="1">
      <c r="A24" s="494" t="s">
        <v>487</v>
      </c>
      <c r="B24" s="442">
        <v>17218</v>
      </c>
      <c r="C24" s="446">
        <v>15732612.119999999</v>
      </c>
      <c r="D24" s="446"/>
      <c r="E24" s="786">
        <v>6445</v>
      </c>
      <c r="F24" s="446">
        <v>716</v>
      </c>
      <c r="G24" s="446">
        <v>43460002.600000001</v>
      </c>
      <c r="H24" s="446">
        <v>7161</v>
      </c>
      <c r="I24" s="787"/>
      <c r="J24" s="617">
        <v>3352</v>
      </c>
      <c r="K24" s="608">
        <v>3676</v>
      </c>
      <c r="L24" s="758">
        <v>133</v>
      </c>
    </row>
    <row r="25" spans="1:12" ht="13.15" customHeight="1">
      <c r="A25" s="494" t="s">
        <v>491</v>
      </c>
      <c r="B25" s="442">
        <v>13498</v>
      </c>
      <c r="C25" s="446">
        <v>12311317.710000001</v>
      </c>
      <c r="D25" s="446"/>
      <c r="E25" s="786">
        <v>4646</v>
      </c>
      <c r="F25" s="446">
        <v>1295</v>
      </c>
      <c r="G25" s="446">
        <v>38608337.600000001</v>
      </c>
      <c r="H25" s="446">
        <v>5941</v>
      </c>
      <c r="I25" s="787"/>
      <c r="J25" s="617">
        <v>3574</v>
      </c>
      <c r="K25" s="608">
        <v>2170</v>
      </c>
      <c r="L25" s="758">
        <v>197</v>
      </c>
    </row>
    <row r="26" spans="1:12" ht="10.7" customHeight="1">
      <c r="A26" s="494"/>
      <c r="B26" s="442"/>
      <c r="C26" s="446"/>
      <c r="D26" s="446"/>
      <c r="E26" s="786"/>
      <c r="F26" s="446"/>
      <c r="G26" s="446"/>
      <c r="H26" s="446"/>
      <c r="I26" s="787"/>
      <c r="J26" s="617"/>
      <c r="K26" s="608"/>
      <c r="L26" s="758"/>
    </row>
    <row r="27" spans="1:12" ht="13.15" customHeight="1">
      <c r="A27" s="494" t="s">
        <v>495</v>
      </c>
      <c r="B27" s="442">
        <v>54136</v>
      </c>
      <c r="C27" s="446">
        <v>49281039.609999999</v>
      </c>
      <c r="D27" s="446"/>
      <c r="E27" s="786">
        <v>18356</v>
      </c>
      <c r="F27" s="446">
        <v>5439</v>
      </c>
      <c r="G27" s="617">
        <v>157759497.19999999</v>
      </c>
      <c r="H27" s="446">
        <v>23795</v>
      </c>
      <c r="I27" s="787"/>
      <c r="J27" s="617">
        <v>13048</v>
      </c>
      <c r="K27" s="608">
        <v>10166</v>
      </c>
      <c r="L27" s="758">
        <v>581</v>
      </c>
    </row>
    <row r="28" spans="1:12" ht="13.15" customHeight="1">
      <c r="A28" s="494" t="s">
        <v>497</v>
      </c>
      <c r="B28" s="442">
        <v>29910</v>
      </c>
      <c r="C28" s="446">
        <v>27273911.43</v>
      </c>
      <c r="D28" s="446"/>
      <c r="E28" s="786">
        <v>8476</v>
      </c>
      <c r="F28" s="446">
        <v>4796</v>
      </c>
      <c r="G28" s="446">
        <v>117487538.8</v>
      </c>
      <c r="H28" s="446">
        <v>13272</v>
      </c>
      <c r="I28" s="787"/>
      <c r="J28" s="617">
        <v>7799</v>
      </c>
      <c r="K28" s="608">
        <v>5078</v>
      </c>
      <c r="L28" s="758">
        <v>395</v>
      </c>
    </row>
    <row r="29" spans="1:12" ht="13.15" customHeight="1">
      <c r="A29" s="494" t="s">
        <v>500</v>
      </c>
      <c r="B29" s="442">
        <v>27738</v>
      </c>
      <c r="C29" s="446">
        <v>25202197.859999999</v>
      </c>
      <c r="D29" s="446"/>
      <c r="E29" s="786">
        <v>10167</v>
      </c>
      <c r="F29" s="446">
        <v>1859</v>
      </c>
      <c r="G29" s="446">
        <v>80410968.700000003</v>
      </c>
      <c r="H29" s="446">
        <v>12026</v>
      </c>
      <c r="I29" s="787"/>
      <c r="J29" s="617">
        <v>6051</v>
      </c>
      <c r="K29" s="608">
        <v>5630</v>
      </c>
      <c r="L29" s="758">
        <v>345</v>
      </c>
    </row>
    <row r="30" spans="1:12" ht="13.15" customHeight="1">
      <c r="A30" s="494" t="s">
        <v>503</v>
      </c>
      <c r="B30" s="442">
        <v>7316</v>
      </c>
      <c r="C30" s="446">
        <v>6660930</v>
      </c>
      <c r="D30" s="446"/>
      <c r="E30" s="786">
        <v>2410</v>
      </c>
      <c r="F30" s="446">
        <v>1055</v>
      </c>
      <c r="G30" s="446">
        <v>33889928.200000003</v>
      </c>
      <c r="H30" s="446">
        <v>3465</v>
      </c>
      <c r="I30" s="787"/>
      <c r="J30" s="617">
        <v>2115</v>
      </c>
      <c r="K30" s="608">
        <v>1232</v>
      </c>
      <c r="L30" s="758">
        <v>118</v>
      </c>
    </row>
    <row r="31" spans="1:12" ht="13.15" customHeight="1">
      <c r="A31" s="494" t="s">
        <v>506</v>
      </c>
      <c r="B31" s="442">
        <v>12467</v>
      </c>
      <c r="C31" s="446">
        <v>11357634</v>
      </c>
      <c r="D31" s="446"/>
      <c r="E31" s="786">
        <v>4210</v>
      </c>
      <c r="F31" s="446">
        <v>1034</v>
      </c>
      <c r="G31" s="446">
        <v>55836068.810000002</v>
      </c>
      <c r="H31" s="446">
        <v>5244</v>
      </c>
      <c r="I31" s="787"/>
      <c r="J31" s="617">
        <v>2944</v>
      </c>
      <c r="K31" s="608">
        <v>2125</v>
      </c>
      <c r="L31" s="758">
        <v>175</v>
      </c>
    </row>
    <row r="32" spans="1:12" ht="10.7" customHeight="1">
      <c r="A32" s="494"/>
      <c r="B32" s="442"/>
      <c r="C32" s="446"/>
      <c r="D32" s="446"/>
      <c r="E32" s="786"/>
      <c r="F32" s="446"/>
      <c r="G32" s="446"/>
      <c r="H32" s="446"/>
      <c r="I32" s="787"/>
      <c r="J32" s="617"/>
      <c r="K32" s="608"/>
      <c r="L32" s="758"/>
    </row>
    <row r="33" spans="1:13" ht="13.15" customHeight="1">
      <c r="A33" s="494" t="s">
        <v>508</v>
      </c>
      <c r="B33" s="442">
        <v>357016</v>
      </c>
      <c r="C33" s="446">
        <v>324571272.61000001</v>
      </c>
      <c r="D33" s="446"/>
      <c r="E33" s="786">
        <v>86734</v>
      </c>
      <c r="F33" s="446">
        <v>67102</v>
      </c>
      <c r="G33" s="446">
        <v>1523057668.29</v>
      </c>
      <c r="H33" s="446">
        <v>153836</v>
      </c>
      <c r="I33" s="787"/>
      <c r="J33" s="617">
        <v>85972</v>
      </c>
      <c r="K33" s="608">
        <v>63488</v>
      </c>
      <c r="L33" s="758">
        <v>4376</v>
      </c>
    </row>
    <row r="34" spans="1:13" ht="13.15" customHeight="1">
      <c r="A34" s="494" t="s">
        <v>511</v>
      </c>
      <c r="B34" s="442">
        <v>15756</v>
      </c>
      <c r="C34" s="446">
        <v>14269438.890000001</v>
      </c>
      <c r="D34" s="446"/>
      <c r="E34" s="786">
        <v>3807</v>
      </c>
      <c r="F34" s="446">
        <v>3056</v>
      </c>
      <c r="G34" s="446">
        <v>77294805</v>
      </c>
      <c r="H34" s="446">
        <v>6863</v>
      </c>
      <c r="I34" s="787"/>
      <c r="J34" s="617">
        <v>3614</v>
      </c>
      <c r="K34" s="608">
        <v>3048</v>
      </c>
      <c r="L34" s="758">
        <v>201</v>
      </c>
    </row>
    <row r="35" spans="1:13" ht="13.15" customHeight="1">
      <c r="A35" s="494" t="s">
        <v>513</v>
      </c>
      <c r="B35" s="442">
        <v>5085</v>
      </c>
      <c r="C35" s="446">
        <v>4621882.41</v>
      </c>
      <c r="D35" s="446"/>
      <c r="E35" s="786">
        <v>1685</v>
      </c>
      <c r="F35" s="446">
        <v>482</v>
      </c>
      <c r="G35" s="446">
        <v>17569657.5</v>
      </c>
      <c r="H35" s="446">
        <v>2167</v>
      </c>
      <c r="I35" s="787"/>
      <c r="J35" s="617">
        <v>1040</v>
      </c>
      <c r="K35" s="608">
        <v>1079</v>
      </c>
      <c r="L35" s="758">
        <v>48</v>
      </c>
    </row>
    <row r="36" spans="1:13" ht="13.15" customHeight="1">
      <c r="A36" s="494" t="s">
        <v>516</v>
      </c>
      <c r="B36" s="442">
        <v>51329</v>
      </c>
      <c r="C36" s="446">
        <v>46787359.310000002</v>
      </c>
      <c r="D36" s="446"/>
      <c r="E36" s="786">
        <v>12877</v>
      </c>
      <c r="F36" s="446">
        <v>8498</v>
      </c>
      <c r="G36" s="446">
        <v>204577089.09999999</v>
      </c>
      <c r="H36" s="446">
        <v>21375</v>
      </c>
      <c r="I36" s="787"/>
      <c r="J36" s="617">
        <v>11630</v>
      </c>
      <c r="K36" s="608">
        <v>9174</v>
      </c>
      <c r="L36" s="758">
        <v>571</v>
      </c>
    </row>
    <row r="37" spans="1:13" ht="13.15" customHeight="1">
      <c r="A37" s="494" t="s">
        <v>519</v>
      </c>
      <c r="B37" s="442">
        <v>9188</v>
      </c>
      <c r="C37" s="446">
        <v>8367582.6100000003</v>
      </c>
      <c r="D37" s="446"/>
      <c r="E37" s="786">
        <v>2990</v>
      </c>
      <c r="F37" s="446">
        <v>1030</v>
      </c>
      <c r="G37" s="446">
        <v>28660277.899999999</v>
      </c>
      <c r="H37" s="446">
        <v>4020</v>
      </c>
      <c r="I37" s="787"/>
      <c r="J37" s="617">
        <v>2338</v>
      </c>
      <c r="K37" s="608">
        <v>1544</v>
      </c>
      <c r="L37" s="758">
        <v>138</v>
      </c>
    </row>
    <row r="38" spans="1:13" ht="10.7" customHeight="1">
      <c r="A38" s="494"/>
      <c r="B38" s="442"/>
      <c r="C38" s="446"/>
      <c r="D38" s="446"/>
      <c r="E38" s="786"/>
      <c r="F38" s="446"/>
      <c r="G38" s="446"/>
      <c r="H38" s="446"/>
      <c r="I38" s="787"/>
      <c r="J38" s="617"/>
      <c r="K38" s="608"/>
      <c r="L38" s="758"/>
    </row>
    <row r="39" spans="1:13" ht="13.15" customHeight="1">
      <c r="A39" s="494" t="s">
        <v>522</v>
      </c>
      <c r="B39" s="442">
        <v>11709</v>
      </c>
      <c r="C39" s="446">
        <v>10703837.6</v>
      </c>
      <c r="D39" s="446"/>
      <c r="E39" s="786">
        <v>4419</v>
      </c>
      <c r="F39" s="446">
        <v>392</v>
      </c>
      <c r="G39" s="446">
        <v>32713941.300000001</v>
      </c>
      <c r="H39" s="446">
        <v>4811</v>
      </c>
      <c r="I39" s="787"/>
      <c r="J39" s="617">
        <v>2248</v>
      </c>
      <c r="K39" s="608">
        <v>2460</v>
      </c>
      <c r="L39" s="758">
        <v>103</v>
      </c>
    </row>
    <row r="40" spans="1:13" ht="13.15" customHeight="1">
      <c r="A40" s="494" t="s">
        <v>525</v>
      </c>
      <c r="B40" s="442">
        <v>26984</v>
      </c>
      <c r="C40" s="446">
        <v>24635619.09</v>
      </c>
      <c r="D40" s="446"/>
      <c r="E40" s="786">
        <v>8093</v>
      </c>
      <c r="F40" s="446">
        <v>4013</v>
      </c>
      <c r="G40" s="446">
        <v>95119003.700000003</v>
      </c>
      <c r="H40" s="446">
        <v>12106</v>
      </c>
      <c r="I40" s="787"/>
      <c r="J40" s="617">
        <v>7259</v>
      </c>
      <c r="K40" s="608">
        <v>4465</v>
      </c>
      <c r="L40" s="758">
        <v>382</v>
      </c>
    </row>
    <row r="41" spans="1:13" ht="13.15" customHeight="1">
      <c r="A41" s="494" t="s">
        <v>528</v>
      </c>
      <c r="B41" s="442">
        <v>11574</v>
      </c>
      <c r="C41" s="446">
        <v>10527120.800000001</v>
      </c>
      <c r="D41" s="446"/>
      <c r="E41" s="786">
        <v>3532</v>
      </c>
      <c r="F41" s="446">
        <v>1593</v>
      </c>
      <c r="G41" s="617">
        <v>44339039.310000002</v>
      </c>
      <c r="H41" s="446">
        <v>5125</v>
      </c>
      <c r="I41" s="787"/>
      <c r="J41" s="617">
        <v>3127</v>
      </c>
      <c r="K41" s="608">
        <v>1828</v>
      </c>
      <c r="L41" s="758">
        <v>170</v>
      </c>
    </row>
    <row r="42" spans="1:13" ht="13.15" customHeight="1">
      <c r="A42" s="495" t="s">
        <v>531</v>
      </c>
      <c r="B42" s="442">
        <v>1203563</v>
      </c>
      <c r="C42" s="446">
        <v>1090716409.6600001</v>
      </c>
      <c r="D42" s="446"/>
      <c r="E42" s="786">
        <v>249188</v>
      </c>
      <c r="F42" s="446">
        <v>282900</v>
      </c>
      <c r="G42" s="446">
        <v>9111652211.7999992</v>
      </c>
      <c r="H42" s="446">
        <v>532088</v>
      </c>
      <c r="I42" s="787"/>
      <c r="J42" s="617">
        <v>289589</v>
      </c>
      <c r="K42" s="608">
        <v>222918</v>
      </c>
      <c r="L42" s="758">
        <v>19581</v>
      </c>
    </row>
    <row r="43" spans="1:13" ht="13.15" customHeight="1">
      <c r="A43" s="495" t="s">
        <v>534</v>
      </c>
      <c r="B43" s="446">
        <v>76020</v>
      </c>
      <c r="C43" s="446">
        <v>69128488.010000005</v>
      </c>
      <c r="D43" s="446"/>
      <c r="E43" s="786">
        <v>16407</v>
      </c>
      <c r="F43" s="446">
        <v>16020</v>
      </c>
      <c r="G43" s="446">
        <v>471249340.89999998</v>
      </c>
      <c r="H43" s="446">
        <v>32427</v>
      </c>
      <c r="I43" s="787"/>
      <c r="J43" s="617">
        <v>16838</v>
      </c>
      <c r="K43" s="617">
        <v>14630</v>
      </c>
      <c r="L43" s="760">
        <v>959</v>
      </c>
      <c r="M43" s="763"/>
    </row>
    <row r="44" spans="1:13" ht="18">
      <c r="A44" s="521" t="s">
        <v>741</v>
      </c>
      <c r="B44" s="762"/>
      <c r="C44" s="762"/>
      <c r="D44" s="762"/>
      <c r="E44" s="762"/>
      <c r="F44" s="762"/>
      <c r="G44" s="762"/>
      <c r="H44" s="762"/>
      <c r="I44" s="762"/>
      <c r="J44" s="760"/>
      <c r="K44" s="760"/>
      <c r="L44" s="760"/>
      <c r="M44" s="763"/>
    </row>
    <row r="45" spans="1:13" ht="15.75">
      <c r="A45" s="788" t="str">
        <f>A2</f>
        <v>Exemptions, Standard and Itemized Deductions, and Number of Returns by Filing Status/Locality</v>
      </c>
      <c r="B45" s="762"/>
      <c r="C45" s="762"/>
      <c r="D45" s="762"/>
      <c r="E45" s="762"/>
      <c r="F45" s="762"/>
      <c r="G45" s="762"/>
      <c r="H45" s="762"/>
      <c r="I45" s="762"/>
      <c r="J45" s="760"/>
      <c r="K45" s="760"/>
      <c r="L45" s="760"/>
    </row>
    <row r="46" spans="1:13" ht="15.75">
      <c r="A46" s="761" t="str">
        <f>A3</f>
        <v>Taxable Year 2015</v>
      </c>
      <c r="B46" s="762"/>
      <c r="C46" s="762"/>
      <c r="D46" s="762"/>
      <c r="E46" s="762"/>
      <c r="F46" s="762"/>
      <c r="G46" s="762"/>
      <c r="H46" s="762"/>
      <c r="I46" s="762"/>
      <c r="J46" s="760"/>
      <c r="K46" s="760"/>
      <c r="L46" s="760"/>
    </row>
    <row r="47" spans="1:13" ht="13.15" customHeight="1" thickBot="1">
      <c r="A47" s="763"/>
      <c r="B47" s="789">
        <f>SUM(B9:B43)</f>
        <v>2618016</v>
      </c>
      <c r="C47" s="789">
        <f t="shared" ref="C47:L47" si="0">SUM(C9:C43)</f>
        <v>2372686105.7800002</v>
      </c>
      <c r="D47" s="789">
        <f t="shared" si="0"/>
        <v>0</v>
      </c>
      <c r="E47" s="789">
        <f t="shared" si="0"/>
        <v>645684</v>
      </c>
      <c r="F47" s="789">
        <f t="shared" si="0"/>
        <v>523390</v>
      </c>
      <c r="G47" s="789">
        <f t="shared" si="0"/>
        <v>15820779310.549997</v>
      </c>
      <c r="H47" s="789">
        <f t="shared" si="0"/>
        <v>1169074</v>
      </c>
      <c r="I47" s="789">
        <f t="shared" si="0"/>
        <v>0</v>
      </c>
      <c r="J47" s="790">
        <f t="shared" si="0"/>
        <v>652587</v>
      </c>
      <c r="K47" s="790">
        <f t="shared" si="0"/>
        <v>477274</v>
      </c>
      <c r="L47" s="790">
        <f t="shared" si="0"/>
        <v>39213</v>
      </c>
    </row>
    <row r="48" spans="1:13">
      <c r="A48" s="764"/>
      <c r="B48" s="1279" t="s">
        <v>423</v>
      </c>
      <c r="C48" s="1279"/>
      <c r="D48" s="1135"/>
      <c r="E48" s="1280" t="s">
        <v>424</v>
      </c>
      <c r="F48" s="1281"/>
      <c r="G48" s="1281"/>
      <c r="H48" s="1281"/>
      <c r="I48" s="766"/>
      <c r="J48" s="767"/>
      <c r="K48" s="768" t="s">
        <v>738</v>
      </c>
      <c r="L48" s="769"/>
      <c r="M48" s="763"/>
    </row>
    <row r="49" spans="1:12" ht="13.15" customHeight="1">
      <c r="A49" s="791"/>
      <c r="B49" s="792"/>
      <c r="C49" s="792"/>
      <c r="D49" s="792"/>
      <c r="E49" s="793"/>
      <c r="F49" s="792"/>
      <c r="G49" s="792"/>
      <c r="H49" s="794" t="s">
        <v>18</v>
      </c>
      <c r="I49" s="795"/>
      <c r="J49" s="796"/>
      <c r="K49" s="777" t="s">
        <v>1123</v>
      </c>
      <c r="L49" s="777" t="s">
        <v>1123</v>
      </c>
    </row>
    <row r="50" spans="1:12" ht="13.15" customHeight="1">
      <c r="A50" s="516" t="s">
        <v>25</v>
      </c>
      <c r="B50" s="778" t="s">
        <v>739</v>
      </c>
      <c r="C50" s="778" t="s">
        <v>22</v>
      </c>
      <c r="D50" s="778"/>
      <c r="E50" s="779" t="s">
        <v>420</v>
      </c>
      <c r="F50" s="778" t="s">
        <v>419</v>
      </c>
      <c r="G50" s="516" t="s">
        <v>22</v>
      </c>
      <c r="H50" s="778" t="s">
        <v>417</v>
      </c>
      <c r="I50" s="780"/>
      <c r="J50" s="781" t="s">
        <v>740</v>
      </c>
      <c r="K50" s="781" t="s">
        <v>415</v>
      </c>
      <c r="L50" s="782" t="s">
        <v>1122</v>
      </c>
    </row>
    <row r="51" spans="1:12" ht="10.7" customHeight="1">
      <c r="A51" s="495"/>
      <c r="B51" s="762"/>
      <c r="C51" s="762"/>
      <c r="D51" s="762"/>
      <c r="E51" s="783"/>
      <c r="F51" s="762"/>
      <c r="G51" s="762"/>
      <c r="H51" s="762"/>
      <c r="I51" s="784"/>
      <c r="J51" s="760"/>
      <c r="K51" s="760"/>
      <c r="L51" s="758"/>
    </row>
    <row r="52" spans="1:12" ht="13.15" customHeight="1">
      <c r="A52" s="494" t="s">
        <v>537</v>
      </c>
      <c r="B52" s="442">
        <v>15611</v>
      </c>
      <c r="C52" s="785">
        <v>14167576.18</v>
      </c>
      <c r="D52" s="785"/>
      <c r="E52" s="786">
        <v>5167</v>
      </c>
      <c r="F52" s="446">
        <v>1376</v>
      </c>
      <c r="G52" s="785">
        <v>44320457.399999999</v>
      </c>
      <c r="H52" s="446">
        <v>6543</v>
      </c>
      <c r="I52" s="787"/>
      <c r="J52" s="617">
        <v>3199</v>
      </c>
      <c r="K52" s="608">
        <v>3208</v>
      </c>
      <c r="L52" s="758">
        <v>136</v>
      </c>
    </row>
    <row r="53" spans="1:12" ht="13.15" customHeight="1">
      <c r="A53" s="494" t="s">
        <v>539</v>
      </c>
      <c r="B53" s="442">
        <v>26944</v>
      </c>
      <c r="C53" s="446">
        <v>24401675.739999998</v>
      </c>
      <c r="D53" s="446"/>
      <c r="E53" s="786">
        <v>6867</v>
      </c>
      <c r="F53" s="446">
        <v>4432</v>
      </c>
      <c r="G53" s="446">
        <v>99721595.099999994</v>
      </c>
      <c r="H53" s="446">
        <v>11299</v>
      </c>
      <c r="I53" s="787"/>
      <c r="J53" s="617">
        <v>5714</v>
      </c>
      <c r="K53" s="608">
        <v>5264</v>
      </c>
      <c r="L53" s="758">
        <v>321</v>
      </c>
    </row>
    <row r="54" spans="1:12" ht="13.15" customHeight="1">
      <c r="A54" s="494" t="s">
        <v>542</v>
      </c>
      <c r="B54" s="442">
        <v>54134</v>
      </c>
      <c r="C54" s="446">
        <v>49078704.43</v>
      </c>
      <c r="D54" s="446"/>
      <c r="E54" s="786">
        <v>16843</v>
      </c>
      <c r="F54" s="446">
        <v>6047</v>
      </c>
      <c r="G54" s="446">
        <v>179055545.80000001</v>
      </c>
      <c r="H54" s="446">
        <v>22890</v>
      </c>
      <c r="I54" s="787"/>
      <c r="J54" s="617">
        <v>11587</v>
      </c>
      <c r="K54" s="608">
        <v>10710</v>
      </c>
      <c r="L54" s="758">
        <v>593</v>
      </c>
    </row>
    <row r="55" spans="1:12" ht="13.15" customHeight="1">
      <c r="A55" s="494" t="s">
        <v>544</v>
      </c>
      <c r="B55" s="442">
        <v>91654</v>
      </c>
      <c r="C55" s="446">
        <v>83126402.810000002</v>
      </c>
      <c r="D55" s="446"/>
      <c r="E55" s="786">
        <v>24706</v>
      </c>
      <c r="F55" s="446">
        <v>14812</v>
      </c>
      <c r="G55" s="446">
        <v>354157485.81</v>
      </c>
      <c r="H55" s="446">
        <v>39518</v>
      </c>
      <c r="I55" s="787"/>
      <c r="J55" s="617">
        <v>21102</v>
      </c>
      <c r="K55" s="608">
        <v>17342</v>
      </c>
      <c r="L55" s="758">
        <v>1074</v>
      </c>
    </row>
    <row r="56" spans="1:12" ht="13.15" customHeight="1">
      <c r="A56" s="494" t="s">
        <v>547</v>
      </c>
      <c r="B56" s="442">
        <v>16829</v>
      </c>
      <c r="C56" s="446">
        <v>15269308.640000001</v>
      </c>
      <c r="D56" s="446"/>
      <c r="E56" s="786">
        <v>5978</v>
      </c>
      <c r="F56" s="446">
        <v>1281</v>
      </c>
      <c r="G56" s="446">
        <v>47470985.299999997</v>
      </c>
      <c r="H56" s="446">
        <v>7259</v>
      </c>
      <c r="I56" s="787"/>
      <c r="J56" s="617">
        <v>3782</v>
      </c>
      <c r="K56" s="608">
        <v>3290</v>
      </c>
      <c r="L56" s="758">
        <v>187</v>
      </c>
    </row>
    <row r="57" spans="1:12" ht="10.7" customHeight="1">
      <c r="A57" s="494"/>
      <c r="B57" s="442"/>
      <c r="C57" s="446"/>
      <c r="D57" s="446"/>
      <c r="E57" s="786"/>
      <c r="F57" s="446"/>
      <c r="G57" s="446"/>
      <c r="H57" s="446"/>
      <c r="I57" s="787"/>
      <c r="J57" s="617"/>
      <c r="K57" s="608"/>
      <c r="L57" s="758"/>
    </row>
    <row r="58" spans="1:12" ht="13.15" customHeight="1">
      <c r="A58" s="494" t="s">
        <v>550</v>
      </c>
      <c r="B58" s="442">
        <v>38727</v>
      </c>
      <c r="C58" s="446">
        <v>35125546.369999997</v>
      </c>
      <c r="D58" s="446"/>
      <c r="E58" s="786">
        <v>11057</v>
      </c>
      <c r="F58" s="446">
        <v>6100</v>
      </c>
      <c r="G58" s="446">
        <v>151067952.80000001</v>
      </c>
      <c r="H58" s="446">
        <v>17157</v>
      </c>
      <c r="I58" s="787"/>
      <c r="J58" s="617">
        <v>9046</v>
      </c>
      <c r="K58" s="608">
        <v>7591</v>
      </c>
      <c r="L58" s="758">
        <v>520</v>
      </c>
    </row>
    <row r="59" spans="1:12" ht="13.15" customHeight="1">
      <c r="A59" s="494" t="s">
        <v>552</v>
      </c>
      <c r="B59" s="442">
        <v>25303</v>
      </c>
      <c r="C59" s="446">
        <v>22890231.890000001</v>
      </c>
      <c r="D59" s="446"/>
      <c r="E59" s="786">
        <v>5322</v>
      </c>
      <c r="F59" s="446">
        <v>5260</v>
      </c>
      <c r="G59" s="446">
        <v>174286944.09999999</v>
      </c>
      <c r="H59" s="446">
        <v>10582</v>
      </c>
      <c r="I59" s="787"/>
      <c r="J59" s="617">
        <v>4917</v>
      </c>
      <c r="K59" s="608">
        <v>5358</v>
      </c>
      <c r="L59" s="758">
        <v>307</v>
      </c>
    </row>
    <row r="60" spans="1:12" ht="13.15" customHeight="1">
      <c r="A60" s="494" t="s">
        <v>554</v>
      </c>
      <c r="B60" s="442">
        <v>14688</v>
      </c>
      <c r="C60" s="446">
        <v>13351851.65</v>
      </c>
      <c r="D60" s="446"/>
      <c r="E60" s="786">
        <v>5436</v>
      </c>
      <c r="F60" s="446">
        <v>985</v>
      </c>
      <c r="G60" s="446">
        <v>44017664.700000003</v>
      </c>
      <c r="H60" s="446">
        <v>6421</v>
      </c>
      <c r="I60" s="787"/>
      <c r="J60" s="617">
        <v>3216</v>
      </c>
      <c r="K60" s="608">
        <v>3018</v>
      </c>
      <c r="L60" s="758">
        <v>187</v>
      </c>
    </row>
    <row r="61" spans="1:12" ht="13.15" customHeight="1">
      <c r="A61" s="494" t="s">
        <v>557</v>
      </c>
      <c r="B61" s="442">
        <v>19734</v>
      </c>
      <c r="C61" s="446">
        <v>17950583.02</v>
      </c>
      <c r="D61" s="446"/>
      <c r="E61" s="786">
        <v>5519</v>
      </c>
      <c r="F61" s="446">
        <v>2847</v>
      </c>
      <c r="G61" s="446">
        <v>69169764.900000006</v>
      </c>
      <c r="H61" s="446">
        <v>8366</v>
      </c>
      <c r="I61" s="787"/>
      <c r="J61" s="617">
        <v>4341</v>
      </c>
      <c r="K61" s="608">
        <v>3744</v>
      </c>
      <c r="L61" s="758">
        <v>281</v>
      </c>
    </row>
    <row r="62" spans="1:12" ht="13.15" customHeight="1">
      <c r="A62" s="494" t="s">
        <v>560</v>
      </c>
      <c r="B62" s="442">
        <v>11760</v>
      </c>
      <c r="C62" s="446">
        <v>10764986.92</v>
      </c>
      <c r="D62" s="446"/>
      <c r="E62" s="786">
        <v>3989</v>
      </c>
      <c r="F62" s="446">
        <v>1338</v>
      </c>
      <c r="G62" s="446">
        <v>52619876.5</v>
      </c>
      <c r="H62" s="446">
        <v>5327</v>
      </c>
      <c r="I62" s="787"/>
      <c r="J62" s="617">
        <v>3609</v>
      </c>
      <c r="K62" s="608">
        <v>1475</v>
      </c>
      <c r="L62" s="758">
        <v>243</v>
      </c>
    </row>
    <row r="63" spans="1:12" ht="10.7" customHeight="1">
      <c r="A63" s="494"/>
      <c r="B63" s="442"/>
      <c r="C63" s="446"/>
      <c r="D63" s="446"/>
      <c r="E63" s="786"/>
      <c r="F63" s="446"/>
      <c r="G63" s="446"/>
      <c r="H63" s="446"/>
      <c r="I63" s="787"/>
      <c r="J63" s="617"/>
      <c r="K63" s="608"/>
      <c r="L63" s="758"/>
    </row>
    <row r="64" spans="1:12" ht="13.15" customHeight="1">
      <c r="A64" s="494" t="s">
        <v>436</v>
      </c>
      <c r="B64" s="442">
        <v>34427</v>
      </c>
      <c r="C64" s="446">
        <v>31388456.050000001</v>
      </c>
      <c r="D64" s="446"/>
      <c r="E64" s="786">
        <v>11900</v>
      </c>
      <c r="F64" s="446">
        <v>3070</v>
      </c>
      <c r="G64" s="446">
        <v>99259762.209999993</v>
      </c>
      <c r="H64" s="446">
        <v>14970</v>
      </c>
      <c r="I64" s="787"/>
      <c r="J64" s="617">
        <v>8932</v>
      </c>
      <c r="K64" s="608">
        <v>5512</v>
      </c>
      <c r="L64" s="758">
        <v>526</v>
      </c>
    </row>
    <row r="65" spans="1:12" ht="13.15" customHeight="1">
      <c r="A65" s="494" t="s">
        <v>440</v>
      </c>
      <c r="B65" s="442">
        <v>115286</v>
      </c>
      <c r="C65" s="446">
        <v>104904325.64</v>
      </c>
      <c r="D65" s="446"/>
      <c r="E65" s="786">
        <v>26528</v>
      </c>
      <c r="F65" s="446">
        <v>22375</v>
      </c>
      <c r="G65" s="617">
        <v>514484445.00999999</v>
      </c>
      <c r="H65" s="446">
        <v>48903</v>
      </c>
      <c r="I65" s="787"/>
      <c r="J65" s="617">
        <v>24859</v>
      </c>
      <c r="K65" s="608">
        <v>22828</v>
      </c>
      <c r="L65" s="758">
        <v>1216</v>
      </c>
    </row>
    <row r="66" spans="1:12" ht="13.15" customHeight="1">
      <c r="A66" s="494" t="s">
        <v>444</v>
      </c>
      <c r="B66" s="442">
        <v>332444</v>
      </c>
      <c r="C66" s="446">
        <v>302207891.33999997</v>
      </c>
      <c r="D66" s="446"/>
      <c r="E66" s="786">
        <v>91254</v>
      </c>
      <c r="F66" s="446">
        <v>60307</v>
      </c>
      <c r="G66" s="446">
        <v>1445961376.4300001</v>
      </c>
      <c r="H66" s="446">
        <v>151561</v>
      </c>
      <c r="I66" s="787"/>
      <c r="J66" s="617">
        <v>93865</v>
      </c>
      <c r="K66" s="608">
        <v>53292</v>
      </c>
      <c r="L66" s="758">
        <v>4404</v>
      </c>
    </row>
    <row r="67" spans="1:12" ht="13.15" customHeight="1">
      <c r="A67" s="494" t="s">
        <v>448</v>
      </c>
      <c r="B67" s="442">
        <v>52268</v>
      </c>
      <c r="C67" s="446">
        <v>47630118.280000001</v>
      </c>
      <c r="D67" s="446"/>
      <c r="E67" s="786">
        <v>19079</v>
      </c>
      <c r="F67" s="446">
        <v>3727</v>
      </c>
      <c r="G67" s="446">
        <v>139766067.5</v>
      </c>
      <c r="H67" s="446">
        <v>22806</v>
      </c>
      <c r="I67" s="787"/>
      <c r="J67" s="617">
        <v>13372</v>
      </c>
      <c r="K67" s="608">
        <v>8797</v>
      </c>
      <c r="L67" s="758">
        <v>637</v>
      </c>
    </row>
    <row r="68" spans="1:12" ht="13.15" customHeight="1">
      <c r="A68" s="494" t="s">
        <v>452</v>
      </c>
      <c r="B68" s="442">
        <v>2505</v>
      </c>
      <c r="C68" s="446">
        <v>2255307.04</v>
      </c>
      <c r="D68" s="446"/>
      <c r="E68" s="786">
        <v>808</v>
      </c>
      <c r="F68" s="446">
        <v>246</v>
      </c>
      <c r="G68" s="446">
        <v>9126430.5999999996</v>
      </c>
      <c r="H68" s="446">
        <v>1054</v>
      </c>
      <c r="I68" s="787"/>
      <c r="J68" s="617">
        <v>481</v>
      </c>
      <c r="K68" s="608">
        <v>541</v>
      </c>
      <c r="L68" s="797">
        <v>32</v>
      </c>
    </row>
    <row r="69" spans="1:12" ht="10.7" customHeight="1">
      <c r="A69" s="494"/>
      <c r="B69" s="442"/>
      <c r="C69" s="446"/>
      <c r="D69" s="446"/>
      <c r="E69" s="786"/>
      <c r="F69" s="446"/>
      <c r="G69" s="446"/>
      <c r="H69" s="446"/>
      <c r="I69" s="787"/>
      <c r="J69" s="617"/>
      <c r="K69" s="608"/>
      <c r="L69" s="797"/>
    </row>
    <row r="70" spans="1:12" ht="13.15" customHeight="1">
      <c r="A70" s="494" t="s">
        <v>456</v>
      </c>
      <c r="B70" s="442">
        <v>38404</v>
      </c>
      <c r="C70" s="446">
        <v>34904349.619999997</v>
      </c>
      <c r="D70" s="446"/>
      <c r="E70" s="786">
        <v>9424</v>
      </c>
      <c r="F70" s="446">
        <v>7136</v>
      </c>
      <c r="G70" s="446">
        <v>168599776</v>
      </c>
      <c r="H70" s="446">
        <v>16560</v>
      </c>
      <c r="I70" s="787"/>
      <c r="J70" s="617">
        <v>8586</v>
      </c>
      <c r="K70" s="608">
        <v>7407</v>
      </c>
      <c r="L70" s="758">
        <v>567</v>
      </c>
    </row>
    <row r="71" spans="1:12" ht="13.15" customHeight="1">
      <c r="A71" s="494" t="s">
        <v>460</v>
      </c>
      <c r="B71" s="442">
        <v>84690</v>
      </c>
      <c r="C71" s="446">
        <v>75717150.409999996</v>
      </c>
      <c r="D71" s="446"/>
      <c r="E71" s="786">
        <v>18097</v>
      </c>
      <c r="F71" s="446">
        <v>16704</v>
      </c>
      <c r="G71" s="446">
        <v>447141753.80000001</v>
      </c>
      <c r="H71" s="446">
        <v>34801</v>
      </c>
      <c r="I71" s="787"/>
      <c r="J71" s="617">
        <v>17446</v>
      </c>
      <c r="K71" s="608">
        <v>16234</v>
      </c>
      <c r="L71" s="758">
        <v>1121</v>
      </c>
    </row>
    <row r="72" spans="1:12" ht="13.15" customHeight="1">
      <c r="A72" s="494" t="s">
        <v>464</v>
      </c>
      <c r="B72" s="442">
        <v>6977</v>
      </c>
      <c r="C72" s="446">
        <v>6352024.0199999996</v>
      </c>
      <c r="D72" s="446"/>
      <c r="E72" s="786">
        <v>2248</v>
      </c>
      <c r="F72" s="446">
        <v>890</v>
      </c>
      <c r="G72" s="446">
        <v>25243448.600000001</v>
      </c>
      <c r="H72" s="446">
        <v>3138</v>
      </c>
      <c r="I72" s="787"/>
      <c r="J72" s="617">
        <v>1817</v>
      </c>
      <c r="K72" s="608">
        <v>1225</v>
      </c>
      <c r="L72" s="758">
        <v>96</v>
      </c>
    </row>
    <row r="73" spans="1:12" ht="13.15" customHeight="1">
      <c r="A73" s="494" t="s">
        <v>468</v>
      </c>
      <c r="B73" s="442">
        <v>26726</v>
      </c>
      <c r="C73" s="446">
        <v>24285718.460000001</v>
      </c>
      <c r="D73" s="446"/>
      <c r="E73" s="786">
        <v>6243</v>
      </c>
      <c r="F73" s="446">
        <v>5171</v>
      </c>
      <c r="G73" s="446">
        <v>114335510.40000001</v>
      </c>
      <c r="H73" s="446">
        <v>11414</v>
      </c>
      <c r="I73" s="787"/>
      <c r="J73" s="617">
        <v>5964</v>
      </c>
      <c r="K73" s="608">
        <v>4898</v>
      </c>
      <c r="L73" s="758">
        <v>552</v>
      </c>
    </row>
    <row r="74" spans="1:12" ht="13.15" customHeight="1">
      <c r="A74" s="494" t="s">
        <v>472</v>
      </c>
      <c r="B74" s="442">
        <v>17873</v>
      </c>
      <c r="C74" s="446">
        <v>16293131.08</v>
      </c>
      <c r="D74" s="446"/>
      <c r="E74" s="786">
        <v>4788</v>
      </c>
      <c r="F74" s="446">
        <v>2993</v>
      </c>
      <c r="G74" s="446">
        <v>80955878.200000003</v>
      </c>
      <c r="H74" s="446">
        <v>7781</v>
      </c>
      <c r="I74" s="787"/>
      <c r="J74" s="617">
        <v>4110</v>
      </c>
      <c r="K74" s="608">
        <v>3405</v>
      </c>
      <c r="L74" s="758">
        <v>266</v>
      </c>
    </row>
    <row r="75" spans="1:12" ht="10.7" customHeight="1">
      <c r="A75" s="513"/>
      <c r="B75" s="442"/>
      <c r="C75" s="446"/>
      <c r="D75" s="446"/>
      <c r="E75" s="786"/>
      <c r="F75" s="446"/>
      <c r="G75" s="446"/>
      <c r="H75" s="446"/>
      <c r="I75" s="787"/>
      <c r="J75" s="617"/>
      <c r="K75" s="608"/>
      <c r="L75" s="758"/>
    </row>
    <row r="76" spans="1:12" ht="13.15" customHeight="1">
      <c r="A76" s="494" t="s">
        <v>476</v>
      </c>
      <c r="B76" s="442">
        <v>12758</v>
      </c>
      <c r="C76" s="446">
        <v>11400057.32</v>
      </c>
      <c r="D76" s="446"/>
      <c r="E76" s="786">
        <v>3294</v>
      </c>
      <c r="F76" s="446">
        <v>2055</v>
      </c>
      <c r="G76" s="446">
        <v>73809273.799999997</v>
      </c>
      <c r="H76" s="446">
        <v>5349</v>
      </c>
      <c r="I76" s="787"/>
      <c r="J76" s="617">
        <v>3034</v>
      </c>
      <c r="K76" s="608">
        <v>2154</v>
      </c>
      <c r="L76" s="758">
        <v>161</v>
      </c>
    </row>
    <row r="77" spans="1:12" ht="13.15" customHeight="1">
      <c r="A77" s="494" t="s">
        <v>480</v>
      </c>
      <c r="B77" s="442">
        <v>18578</v>
      </c>
      <c r="C77" s="446">
        <v>16960552.850000001</v>
      </c>
      <c r="D77" s="446"/>
      <c r="E77" s="786">
        <v>6754</v>
      </c>
      <c r="F77" s="446">
        <v>999</v>
      </c>
      <c r="G77" s="446">
        <v>54963322.799999997</v>
      </c>
      <c r="H77" s="446">
        <v>7753</v>
      </c>
      <c r="I77" s="787"/>
      <c r="J77" s="617">
        <v>3838</v>
      </c>
      <c r="K77" s="608">
        <v>3660</v>
      </c>
      <c r="L77" s="758">
        <v>255</v>
      </c>
    </row>
    <row r="78" spans="1:12" ht="13.15" customHeight="1">
      <c r="A78" s="494" t="s">
        <v>484</v>
      </c>
      <c r="B78" s="442">
        <v>414303</v>
      </c>
      <c r="C78" s="446">
        <v>377231365.67000002</v>
      </c>
      <c r="D78" s="446"/>
      <c r="E78" s="786">
        <v>71504</v>
      </c>
      <c r="F78" s="446">
        <v>97383</v>
      </c>
      <c r="G78" s="446">
        <v>2680296831.7199998</v>
      </c>
      <c r="H78" s="446">
        <v>168887</v>
      </c>
      <c r="I78" s="787"/>
      <c r="J78" s="617">
        <v>81524</v>
      </c>
      <c r="K78" s="608">
        <v>82158</v>
      </c>
      <c r="L78" s="758">
        <v>5205</v>
      </c>
    </row>
    <row r="79" spans="1:12" ht="13.15" customHeight="1">
      <c r="A79" s="494" t="s">
        <v>488</v>
      </c>
      <c r="B79" s="442">
        <v>34629</v>
      </c>
      <c r="C79" s="446">
        <v>31442026.300000001</v>
      </c>
      <c r="D79" s="446"/>
      <c r="E79" s="786">
        <v>9657</v>
      </c>
      <c r="F79" s="446">
        <v>5373</v>
      </c>
      <c r="G79" s="446">
        <v>128368523.5</v>
      </c>
      <c r="H79" s="446">
        <v>15030</v>
      </c>
      <c r="I79" s="787"/>
      <c r="J79" s="617">
        <v>7990</v>
      </c>
      <c r="K79" s="608">
        <v>6583</v>
      </c>
      <c r="L79" s="758">
        <v>457</v>
      </c>
    </row>
    <row r="80" spans="1:12" ht="13.15" customHeight="1">
      <c r="A80" s="494" t="s">
        <v>492</v>
      </c>
      <c r="B80" s="442">
        <v>10589</v>
      </c>
      <c r="C80" s="446">
        <v>9638239.8000000007</v>
      </c>
      <c r="D80" s="446"/>
      <c r="E80" s="786">
        <v>3642</v>
      </c>
      <c r="F80" s="446">
        <v>906</v>
      </c>
      <c r="G80" s="446">
        <v>31616833.899999999</v>
      </c>
      <c r="H80" s="446">
        <v>4548</v>
      </c>
      <c r="I80" s="787"/>
      <c r="J80" s="617">
        <v>2722</v>
      </c>
      <c r="K80" s="608">
        <v>1713</v>
      </c>
      <c r="L80" s="758">
        <v>113</v>
      </c>
    </row>
    <row r="81" spans="1:13" ht="10.7" customHeight="1">
      <c r="A81" s="494"/>
      <c r="B81" s="442"/>
      <c r="C81" s="446"/>
      <c r="D81" s="446"/>
      <c r="E81" s="786"/>
      <c r="F81" s="446"/>
      <c r="G81" s="446"/>
      <c r="H81" s="446"/>
      <c r="I81" s="787"/>
      <c r="J81" s="617"/>
      <c r="K81" s="608"/>
      <c r="L81" s="758"/>
    </row>
    <row r="82" spans="1:13" ht="13.15" customHeight="1">
      <c r="A82" s="494" t="s">
        <v>496</v>
      </c>
      <c r="B82" s="442">
        <v>13259</v>
      </c>
      <c r="C82" s="446">
        <v>12046001.84</v>
      </c>
      <c r="D82" s="446"/>
      <c r="E82" s="786">
        <v>3824</v>
      </c>
      <c r="F82" s="446">
        <v>1769</v>
      </c>
      <c r="G82" s="446">
        <v>50457235.899999999</v>
      </c>
      <c r="H82" s="446">
        <v>5593</v>
      </c>
      <c r="I82" s="787"/>
      <c r="J82" s="617">
        <v>2819</v>
      </c>
      <c r="K82" s="608">
        <v>2628</v>
      </c>
      <c r="L82" s="758">
        <v>146</v>
      </c>
    </row>
    <row r="83" spans="1:13" ht="13.15" customHeight="1">
      <c r="A83" s="494" t="s">
        <v>498</v>
      </c>
      <c r="B83" s="442">
        <v>9763</v>
      </c>
      <c r="C83" s="446">
        <v>8768981.5899999999</v>
      </c>
      <c r="D83" s="446"/>
      <c r="E83" s="786">
        <v>2628</v>
      </c>
      <c r="F83" s="446">
        <v>1396</v>
      </c>
      <c r="G83" s="446">
        <v>39225050.899999999</v>
      </c>
      <c r="H83" s="446">
        <v>4024</v>
      </c>
      <c r="I83" s="787"/>
      <c r="J83" s="617">
        <v>1988</v>
      </c>
      <c r="K83" s="608">
        <v>1926</v>
      </c>
      <c r="L83" s="758">
        <v>110</v>
      </c>
    </row>
    <row r="84" spans="1:13" ht="13.15" customHeight="1">
      <c r="A84" s="494" t="s">
        <v>501</v>
      </c>
      <c r="B84" s="442">
        <v>31897</v>
      </c>
      <c r="C84" s="446">
        <v>28942791.84</v>
      </c>
      <c r="D84" s="446"/>
      <c r="E84" s="786">
        <v>10666</v>
      </c>
      <c r="F84" s="446">
        <v>3198</v>
      </c>
      <c r="G84" s="446">
        <v>104937484.2</v>
      </c>
      <c r="H84" s="446">
        <v>13864</v>
      </c>
      <c r="I84" s="787"/>
      <c r="J84" s="617">
        <v>8283</v>
      </c>
      <c r="K84" s="608">
        <v>5127</v>
      </c>
      <c r="L84" s="758">
        <v>454</v>
      </c>
    </row>
    <row r="85" spans="1:13" ht="13.15" customHeight="1">
      <c r="A85" s="495" t="s">
        <v>504</v>
      </c>
      <c r="B85" s="446">
        <v>11303</v>
      </c>
      <c r="C85" s="446">
        <v>10182067.48</v>
      </c>
      <c r="D85" s="446"/>
      <c r="E85" s="786">
        <v>3282</v>
      </c>
      <c r="F85" s="446">
        <v>1575</v>
      </c>
      <c r="G85" s="617">
        <v>43754109</v>
      </c>
      <c r="H85" s="446">
        <v>4857</v>
      </c>
      <c r="I85" s="787"/>
      <c r="J85" s="617">
        <v>2626</v>
      </c>
      <c r="K85" s="617">
        <v>2122</v>
      </c>
      <c r="L85" s="760">
        <v>109</v>
      </c>
    </row>
    <row r="86" spans="1:13" ht="13.15" customHeight="1">
      <c r="A86" s="495" t="s">
        <v>507</v>
      </c>
      <c r="B86" s="446">
        <v>77103</v>
      </c>
      <c r="C86" s="446">
        <v>69730643.569999993</v>
      </c>
      <c r="D86" s="446"/>
      <c r="E86" s="786">
        <v>25368</v>
      </c>
      <c r="F86" s="446">
        <v>11488</v>
      </c>
      <c r="G86" s="446">
        <v>288354036.01999998</v>
      </c>
      <c r="H86" s="446">
        <v>36856</v>
      </c>
      <c r="I86" s="787"/>
      <c r="J86" s="617">
        <v>21638</v>
      </c>
      <c r="K86" s="617">
        <v>14086</v>
      </c>
      <c r="L86" s="760">
        <v>1132</v>
      </c>
      <c r="M86" s="763"/>
    </row>
    <row r="87" spans="1:13" ht="18">
      <c r="A87" s="521" t="s">
        <v>741</v>
      </c>
      <c r="B87" s="762"/>
      <c r="C87" s="762"/>
      <c r="D87" s="762"/>
      <c r="E87" s="762"/>
      <c r="F87" s="762"/>
      <c r="G87" s="762"/>
      <c r="H87" s="762"/>
      <c r="I87" s="762"/>
      <c r="J87" s="760"/>
      <c r="K87" s="760"/>
      <c r="L87" s="760"/>
      <c r="M87" s="763"/>
    </row>
    <row r="88" spans="1:13" ht="15.75">
      <c r="A88" s="788" t="str">
        <f>A45</f>
        <v>Exemptions, Standard and Itemized Deductions, and Number of Returns by Filing Status/Locality</v>
      </c>
      <c r="B88" s="762"/>
      <c r="C88" s="762"/>
      <c r="D88" s="762"/>
      <c r="E88" s="762"/>
      <c r="F88" s="762"/>
      <c r="G88" s="762"/>
      <c r="H88" s="762"/>
      <c r="I88" s="762"/>
      <c r="J88" s="760"/>
      <c r="K88" s="760"/>
      <c r="L88" s="760"/>
    </row>
    <row r="89" spans="1:13" ht="15.75">
      <c r="A89" s="761" t="str">
        <f>A46</f>
        <v>Taxable Year 2015</v>
      </c>
      <c r="B89" s="762"/>
      <c r="C89" s="762"/>
      <c r="D89" s="762"/>
      <c r="E89" s="762"/>
      <c r="F89" s="762"/>
      <c r="G89" s="762"/>
      <c r="H89" s="762"/>
      <c r="I89" s="762"/>
      <c r="J89" s="790"/>
      <c r="K89" s="790"/>
      <c r="L89" s="790"/>
    </row>
    <row r="90" spans="1:13" ht="13.15" customHeight="1" thickBot="1">
      <c r="A90" s="537"/>
      <c r="B90" s="789">
        <f t="shared" ref="B90:I90" si="1">SUM(B52:B86)</f>
        <v>1661166</v>
      </c>
      <c r="C90" s="789">
        <f t="shared" si="1"/>
        <v>1508408067.8499997</v>
      </c>
      <c r="D90" s="789">
        <f t="shared" si="1"/>
        <v>0</v>
      </c>
      <c r="E90" s="789">
        <f t="shared" si="1"/>
        <v>421872</v>
      </c>
      <c r="F90" s="789">
        <f t="shared" si="1"/>
        <v>293239</v>
      </c>
      <c r="G90" s="789">
        <f t="shared" si="1"/>
        <v>7756545422.8999977</v>
      </c>
      <c r="H90" s="789">
        <f t="shared" si="1"/>
        <v>715111</v>
      </c>
      <c r="I90" s="789">
        <f t="shared" si="1"/>
        <v>0</v>
      </c>
      <c r="J90" s="790">
        <f>SUM(J52:J86)</f>
        <v>386407</v>
      </c>
      <c r="K90" s="790">
        <f>SUM(K52:K86)</f>
        <v>307296</v>
      </c>
      <c r="L90" s="790">
        <f>SUM(L52:L86)</f>
        <v>21408</v>
      </c>
    </row>
    <row r="91" spans="1:13">
      <c r="A91" s="764"/>
      <c r="B91" s="1279" t="s">
        <v>423</v>
      </c>
      <c r="C91" s="1279"/>
      <c r="D91" s="1135"/>
      <c r="E91" s="1280" t="s">
        <v>424</v>
      </c>
      <c r="F91" s="1281"/>
      <c r="G91" s="1281"/>
      <c r="H91" s="1281"/>
      <c r="I91" s="766"/>
      <c r="J91" s="767"/>
      <c r="K91" s="768" t="s">
        <v>738</v>
      </c>
      <c r="L91" s="769"/>
      <c r="M91" s="763"/>
    </row>
    <row r="92" spans="1:13" ht="13.15" customHeight="1">
      <c r="A92" s="791"/>
      <c r="B92" s="792"/>
      <c r="C92" s="792"/>
      <c r="D92" s="792"/>
      <c r="E92" s="793"/>
      <c r="F92" s="792"/>
      <c r="G92" s="792"/>
      <c r="H92" s="794" t="s">
        <v>18</v>
      </c>
      <c r="I92" s="795"/>
      <c r="J92" s="796"/>
      <c r="K92" s="777" t="s">
        <v>1123</v>
      </c>
      <c r="L92" s="777" t="s">
        <v>1123</v>
      </c>
    </row>
    <row r="93" spans="1:13" ht="13.15" customHeight="1">
      <c r="A93" s="516" t="s">
        <v>25</v>
      </c>
      <c r="B93" s="778" t="s">
        <v>739</v>
      </c>
      <c r="C93" s="778" t="s">
        <v>22</v>
      </c>
      <c r="D93" s="778"/>
      <c r="E93" s="779" t="s">
        <v>420</v>
      </c>
      <c r="F93" s="778" t="s">
        <v>419</v>
      </c>
      <c r="G93" s="778" t="s">
        <v>22</v>
      </c>
      <c r="H93" s="778" t="s">
        <v>417</v>
      </c>
      <c r="I93" s="780"/>
      <c r="J93" s="781" t="s">
        <v>740</v>
      </c>
      <c r="K93" s="781" t="s">
        <v>415</v>
      </c>
      <c r="L93" s="782" t="s">
        <v>1122</v>
      </c>
    </row>
    <row r="94" spans="1:13" ht="10.7" customHeight="1">
      <c r="A94" s="495"/>
      <c r="B94" s="794"/>
      <c r="C94" s="794"/>
      <c r="D94" s="794"/>
      <c r="E94" s="798"/>
      <c r="F94" s="794"/>
      <c r="G94" s="794"/>
      <c r="H94" s="794"/>
      <c r="I94" s="795"/>
      <c r="J94" s="796"/>
      <c r="K94" s="796"/>
      <c r="L94" s="758"/>
    </row>
    <row r="95" spans="1:13" ht="13.15" customHeight="1">
      <c r="A95" s="494" t="s">
        <v>509</v>
      </c>
      <c r="B95" s="442">
        <v>16609</v>
      </c>
      <c r="C95" s="785">
        <v>15017985.369999999</v>
      </c>
      <c r="D95" s="785"/>
      <c r="E95" s="786">
        <v>4966</v>
      </c>
      <c r="F95" s="446">
        <v>2098</v>
      </c>
      <c r="G95" s="785">
        <v>63112044.219999999</v>
      </c>
      <c r="H95" s="446">
        <v>7064</v>
      </c>
      <c r="I95" s="787"/>
      <c r="J95" s="617">
        <v>3756</v>
      </c>
      <c r="K95" s="608">
        <v>3167</v>
      </c>
      <c r="L95" s="758">
        <v>141</v>
      </c>
    </row>
    <row r="96" spans="1:13" ht="13.15" customHeight="1">
      <c r="A96" s="494" t="s">
        <v>512</v>
      </c>
      <c r="B96" s="442">
        <v>22257</v>
      </c>
      <c r="C96" s="446">
        <v>20190562.600000001</v>
      </c>
      <c r="D96" s="446"/>
      <c r="E96" s="786">
        <v>5056</v>
      </c>
      <c r="F96" s="446">
        <v>4455</v>
      </c>
      <c r="G96" s="446">
        <v>95061792.599999994</v>
      </c>
      <c r="H96" s="446">
        <v>9511</v>
      </c>
      <c r="I96" s="787"/>
      <c r="J96" s="617">
        <v>4507</v>
      </c>
      <c r="K96" s="608">
        <v>4695</v>
      </c>
      <c r="L96" s="758">
        <v>309</v>
      </c>
    </row>
    <row r="97" spans="1:12" ht="13.15" customHeight="1">
      <c r="A97" s="494" t="s">
        <v>514</v>
      </c>
      <c r="B97" s="442">
        <v>12875</v>
      </c>
      <c r="C97" s="446">
        <v>11656343.58</v>
      </c>
      <c r="D97" s="446"/>
      <c r="E97" s="786">
        <v>4169</v>
      </c>
      <c r="F97" s="446">
        <v>1519</v>
      </c>
      <c r="G97" s="446">
        <v>44613083.700000003</v>
      </c>
      <c r="H97" s="446">
        <v>5688</v>
      </c>
      <c r="I97" s="787"/>
      <c r="J97" s="617">
        <v>3583</v>
      </c>
      <c r="K97" s="608">
        <v>1927</v>
      </c>
      <c r="L97" s="758">
        <v>178</v>
      </c>
    </row>
    <row r="98" spans="1:12" ht="13.15" customHeight="1">
      <c r="A98" s="494" t="s">
        <v>517</v>
      </c>
      <c r="B98" s="442">
        <v>14293</v>
      </c>
      <c r="C98" s="446">
        <v>12796524.01</v>
      </c>
      <c r="D98" s="446"/>
      <c r="E98" s="786">
        <v>3620</v>
      </c>
      <c r="F98" s="446">
        <v>2072</v>
      </c>
      <c r="G98" s="446">
        <v>57759554</v>
      </c>
      <c r="H98" s="446">
        <v>5692</v>
      </c>
      <c r="I98" s="787"/>
      <c r="J98" s="617">
        <v>2924</v>
      </c>
      <c r="K98" s="608">
        <v>2613</v>
      </c>
      <c r="L98" s="758">
        <v>155</v>
      </c>
    </row>
    <row r="99" spans="1:12" ht="13.15" customHeight="1">
      <c r="A99" s="494" t="s">
        <v>520</v>
      </c>
      <c r="B99" s="442">
        <v>13626</v>
      </c>
      <c r="C99" s="446">
        <v>12419517.52</v>
      </c>
      <c r="D99" s="446"/>
      <c r="E99" s="786">
        <v>4502</v>
      </c>
      <c r="F99" s="446">
        <v>1312</v>
      </c>
      <c r="G99" s="446">
        <v>39467567.409999996</v>
      </c>
      <c r="H99" s="446">
        <v>5814</v>
      </c>
      <c r="I99" s="787"/>
      <c r="J99" s="617">
        <v>3615</v>
      </c>
      <c r="K99" s="608">
        <v>2067</v>
      </c>
      <c r="L99" s="758">
        <v>132</v>
      </c>
    </row>
    <row r="100" spans="1:12" ht="10.7" customHeight="1">
      <c r="A100" s="494"/>
      <c r="B100" s="442"/>
      <c r="C100" s="446"/>
      <c r="D100" s="446"/>
      <c r="E100" s="786"/>
      <c r="F100" s="446"/>
      <c r="G100" s="446"/>
      <c r="H100" s="446"/>
      <c r="I100" s="787"/>
      <c r="J100" s="617"/>
      <c r="K100" s="608"/>
      <c r="L100" s="758"/>
    </row>
    <row r="101" spans="1:12" ht="13.15" customHeight="1">
      <c r="A101" s="494" t="s">
        <v>523</v>
      </c>
      <c r="B101" s="442">
        <v>37281</v>
      </c>
      <c r="C101" s="446">
        <v>33772177.799999997</v>
      </c>
      <c r="D101" s="446"/>
      <c r="E101" s="786">
        <v>9724</v>
      </c>
      <c r="F101" s="446">
        <v>6077</v>
      </c>
      <c r="G101" s="446">
        <v>157940782.00999999</v>
      </c>
      <c r="H101" s="446">
        <v>15801</v>
      </c>
      <c r="I101" s="787"/>
      <c r="J101" s="617">
        <v>8392</v>
      </c>
      <c r="K101" s="608">
        <v>6902</v>
      </c>
      <c r="L101" s="758">
        <v>507</v>
      </c>
    </row>
    <row r="102" spans="1:12" ht="13.15" customHeight="1">
      <c r="A102" s="494" t="s">
        <v>526</v>
      </c>
      <c r="B102" s="442">
        <v>23563</v>
      </c>
      <c r="C102" s="446">
        <v>21472265.309999999</v>
      </c>
      <c r="D102" s="446"/>
      <c r="E102" s="786">
        <v>8216</v>
      </c>
      <c r="F102" s="446">
        <v>2231</v>
      </c>
      <c r="G102" s="446">
        <v>68906588.099999994</v>
      </c>
      <c r="H102" s="446">
        <v>10447</v>
      </c>
      <c r="I102" s="787"/>
      <c r="J102" s="617">
        <v>5808</v>
      </c>
      <c r="K102" s="608">
        <v>4408</v>
      </c>
      <c r="L102" s="758">
        <v>231</v>
      </c>
    </row>
    <row r="103" spans="1:12" ht="13.15" customHeight="1">
      <c r="A103" s="494" t="s">
        <v>529</v>
      </c>
      <c r="B103" s="442">
        <v>16344</v>
      </c>
      <c r="C103" s="446">
        <v>14873969.800000001</v>
      </c>
      <c r="D103" s="446"/>
      <c r="E103" s="786">
        <v>5816</v>
      </c>
      <c r="F103" s="446">
        <v>1176</v>
      </c>
      <c r="G103" s="446">
        <v>48912045.700000003</v>
      </c>
      <c r="H103" s="446">
        <v>6992</v>
      </c>
      <c r="I103" s="787"/>
      <c r="J103" s="617">
        <v>3520</v>
      </c>
      <c r="K103" s="608">
        <v>3282</v>
      </c>
      <c r="L103" s="758">
        <v>190</v>
      </c>
    </row>
    <row r="104" spans="1:12" ht="13.15" customHeight="1">
      <c r="A104" s="494" t="s">
        <v>532</v>
      </c>
      <c r="B104" s="442">
        <v>61106</v>
      </c>
      <c r="C104" s="446">
        <v>55706680.920000002</v>
      </c>
      <c r="D104" s="446"/>
      <c r="E104" s="786">
        <v>20675</v>
      </c>
      <c r="F104" s="446">
        <v>5687</v>
      </c>
      <c r="G104" s="446">
        <v>178166758.69999999</v>
      </c>
      <c r="H104" s="446">
        <v>26362</v>
      </c>
      <c r="I104" s="787"/>
      <c r="J104" s="617">
        <v>14369</v>
      </c>
      <c r="K104" s="608">
        <v>11227</v>
      </c>
      <c r="L104" s="758">
        <v>766</v>
      </c>
    </row>
    <row r="105" spans="1:12" ht="13.15" customHeight="1">
      <c r="A105" s="494" t="s">
        <v>535</v>
      </c>
      <c r="B105" s="442">
        <v>30305</v>
      </c>
      <c r="C105" s="446">
        <v>27524524.309999999</v>
      </c>
      <c r="D105" s="446"/>
      <c r="E105" s="786">
        <v>6661</v>
      </c>
      <c r="F105" s="446">
        <v>5896</v>
      </c>
      <c r="G105" s="446">
        <v>131104572.5</v>
      </c>
      <c r="H105" s="446">
        <v>12557</v>
      </c>
      <c r="I105" s="787"/>
      <c r="J105" s="617">
        <v>5826</v>
      </c>
      <c r="K105" s="608">
        <v>6392</v>
      </c>
      <c r="L105" s="758">
        <v>339</v>
      </c>
    </row>
    <row r="106" spans="1:12" ht="10.7" customHeight="1">
      <c r="A106" s="494"/>
      <c r="B106" s="442"/>
      <c r="C106" s="446"/>
      <c r="D106" s="446"/>
      <c r="E106" s="786"/>
      <c r="F106" s="446"/>
      <c r="G106" s="446"/>
      <c r="H106" s="446"/>
      <c r="I106" s="787"/>
      <c r="J106" s="617"/>
      <c r="K106" s="608"/>
      <c r="L106" s="758"/>
    </row>
    <row r="107" spans="1:12" ht="13.15" customHeight="1">
      <c r="A107" s="494" t="s">
        <v>538</v>
      </c>
      <c r="B107" s="442">
        <v>17266</v>
      </c>
      <c r="C107" s="446">
        <v>15649040.779999999</v>
      </c>
      <c r="D107" s="446"/>
      <c r="E107" s="786">
        <v>5922</v>
      </c>
      <c r="F107" s="446">
        <v>1842</v>
      </c>
      <c r="G107" s="446">
        <v>91452975.900000006</v>
      </c>
      <c r="H107" s="446">
        <v>7764</v>
      </c>
      <c r="I107" s="787"/>
      <c r="J107" s="617">
        <v>4879</v>
      </c>
      <c r="K107" s="608">
        <v>2686</v>
      </c>
      <c r="L107" s="758">
        <v>199</v>
      </c>
    </row>
    <row r="108" spans="1:12" ht="13.15" customHeight="1">
      <c r="A108" s="494" t="s">
        <v>540</v>
      </c>
      <c r="B108" s="442">
        <v>31824</v>
      </c>
      <c r="C108" s="446">
        <v>28870374.609999999</v>
      </c>
      <c r="D108" s="446"/>
      <c r="E108" s="786">
        <v>9060</v>
      </c>
      <c r="F108" s="446">
        <v>5072</v>
      </c>
      <c r="G108" s="446">
        <v>130937995.40000001</v>
      </c>
      <c r="H108" s="446">
        <v>14132</v>
      </c>
      <c r="I108" s="787"/>
      <c r="J108" s="617">
        <v>7851</v>
      </c>
      <c r="K108" s="608">
        <v>5675</v>
      </c>
      <c r="L108" s="758">
        <v>606</v>
      </c>
    </row>
    <row r="109" spans="1:12" ht="13.15" customHeight="1">
      <c r="A109" s="494" t="s">
        <v>543</v>
      </c>
      <c r="B109" s="442">
        <v>464045</v>
      </c>
      <c r="C109" s="446">
        <v>423356620.32999998</v>
      </c>
      <c r="D109" s="446"/>
      <c r="E109" s="786">
        <v>100799</v>
      </c>
      <c r="F109" s="446">
        <v>100310</v>
      </c>
      <c r="G109" s="446">
        <v>2439504866.77</v>
      </c>
      <c r="H109" s="446">
        <v>201109</v>
      </c>
      <c r="I109" s="787"/>
      <c r="J109" s="617">
        <v>114288</v>
      </c>
      <c r="K109" s="608">
        <v>79748</v>
      </c>
      <c r="L109" s="758">
        <v>7073</v>
      </c>
    </row>
    <row r="110" spans="1:12" ht="13.15" customHeight="1">
      <c r="A110" s="494" t="s">
        <v>545</v>
      </c>
      <c r="B110" s="442">
        <v>31574</v>
      </c>
      <c r="C110" s="446">
        <v>28711358.59</v>
      </c>
      <c r="D110" s="446"/>
      <c r="E110" s="786">
        <v>11399</v>
      </c>
      <c r="F110" s="446">
        <v>2853</v>
      </c>
      <c r="G110" s="446">
        <v>88780651.5</v>
      </c>
      <c r="H110" s="446">
        <v>14252</v>
      </c>
      <c r="I110" s="787"/>
      <c r="J110" s="617">
        <v>7888</v>
      </c>
      <c r="K110" s="608">
        <v>6004</v>
      </c>
      <c r="L110" s="758">
        <v>360</v>
      </c>
    </row>
    <row r="111" spans="1:12" ht="13.15" customHeight="1">
      <c r="A111" s="494" t="s">
        <v>548</v>
      </c>
      <c r="B111" s="442">
        <v>8179</v>
      </c>
      <c r="C111" s="446">
        <v>7383410.9800000004</v>
      </c>
      <c r="D111" s="446"/>
      <c r="E111" s="786">
        <v>2057</v>
      </c>
      <c r="F111" s="446">
        <v>1449</v>
      </c>
      <c r="G111" s="446">
        <v>42067531.899999999</v>
      </c>
      <c r="H111" s="446">
        <v>3506</v>
      </c>
      <c r="I111" s="787"/>
      <c r="J111" s="617">
        <v>1826</v>
      </c>
      <c r="K111" s="608">
        <v>1585</v>
      </c>
      <c r="L111" s="758">
        <v>95</v>
      </c>
    </row>
    <row r="112" spans="1:12" ht="10.7" customHeight="1">
      <c r="A112" s="494"/>
      <c r="B112" s="442"/>
      <c r="C112" s="446"/>
      <c r="D112" s="446"/>
      <c r="E112" s="786"/>
      <c r="F112" s="446"/>
      <c r="G112" s="446"/>
      <c r="H112" s="446"/>
      <c r="I112" s="787"/>
      <c r="J112" s="617"/>
      <c r="K112" s="608"/>
      <c r="L112" s="758"/>
    </row>
    <row r="113" spans="1:12" ht="13.15" customHeight="1">
      <c r="A113" s="494" t="s">
        <v>478</v>
      </c>
      <c r="B113" s="608">
        <v>15576</v>
      </c>
      <c r="C113" s="617">
        <v>14199359.470000001</v>
      </c>
      <c r="D113" s="617"/>
      <c r="E113" s="799">
        <v>3806</v>
      </c>
      <c r="F113" s="617">
        <v>2930</v>
      </c>
      <c r="G113" s="617">
        <v>216270622</v>
      </c>
      <c r="H113" s="617">
        <v>6736</v>
      </c>
      <c r="I113" s="800"/>
      <c r="J113" s="617">
        <v>3485</v>
      </c>
      <c r="K113" s="608">
        <v>2655</v>
      </c>
      <c r="L113" s="758">
        <v>596</v>
      </c>
    </row>
    <row r="114" spans="1:12" ht="13.15" customHeight="1">
      <c r="A114" s="494" t="s">
        <v>482</v>
      </c>
      <c r="B114" s="442">
        <v>104572</v>
      </c>
      <c r="C114" s="446">
        <v>94656607.450000003</v>
      </c>
      <c r="D114" s="446"/>
      <c r="E114" s="786">
        <v>28162</v>
      </c>
      <c r="F114" s="446">
        <v>16799</v>
      </c>
      <c r="G114" s="446">
        <v>402716202.81</v>
      </c>
      <c r="H114" s="446">
        <v>44961</v>
      </c>
      <c r="I114" s="787"/>
      <c r="J114" s="617">
        <v>23648</v>
      </c>
      <c r="K114" s="608">
        <v>20203</v>
      </c>
      <c r="L114" s="758">
        <v>1110</v>
      </c>
    </row>
    <row r="115" spans="1:12" ht="13.15" customHeight="1">
      <c r="A115" s="494" t="s">
        <v>555</v>
      </c>
      <c r="B115" s="442">
        <v>22359</v>
      </c>
      <c r="C115" s="446">
        <v>20261892.420000002</v>
      </c>
      <c r="D115" s="446"/>
      <c r="E115" s="786">
        <v>7022</v>
      </c>
      <c r="F115" s="446">
        <v>2680</v>
      </c>
      <c r="G115" s="446">
        <v>88092364.900000006</v>
      </c>
      <c r="H115" s="446">
        <v>9702</v>
      </c>
      <c r="I115" s="787"/>
      <c r="J115" s="617">
        <v>5111</v>
      </c>
      <c r="K115" s="608">
        <v>4375</v>
      </c>
      <c r="L115" s="758">
        <v>216</v>
      </c>
    </row>
    <row r="116" spans="1:12" ht="13.15" customHeight="1">
      <c r="A116" s="494" t="s">
        <v>558</v>
      </c>
      <c r="B116" s="442">
        <v>83654</v>
      </c>
      <c r="C116" s="446">
        <v>76075668.620000005</v>
      </c>
      <c r="D116" s="446"/>
      <c r="E116" s="786">
        <v>25308</v>
      </c>
      <c r="F116" s="446">
        <v>10425</v>
      </c>
      <c r="G116" s="446">
        <v>292472247.60000002</v>
      </c>
      <c r="H116" s="446">
        <v>35733</v>
      </c>
      <c r="I116" s="787"/>
      <c r="J116" s="617">
        <v>18707</v>
      </c>
      <c r="K116" s="608">
        <v>16234</v>
      </c>
      <c r="L116" s="758">
        <v>792</v>
      </c>
    </row>
    <row r="117" spans="1:12" ht="13.15" customHeight="1">
      <c r="A117" s="494" t="s">
        <v>561</v>
      </c>
      <c r="B117" s="442">
        <v>22826</v>
      </c>
      <c r="C117" s="446">
        <v>20889943.579999998</v>
      </c>
      <c r="D117" s="446"/>
      <c r="E117" s="786">
        <v>8349</v>
      </c>
      <c r="F117" s="446">
        <v>1355</v>
      </c>
      <c r="G117" s="446">
        <v>58188725.399999999</v>
      </c>
      <c r="H117" s="446">
        <v>9704</v>
      </c>
      <c r="I117" s="787"/>
      <c r="J117" s="617">
        <v>4535</v>
      </c>
      <c r="K117" s="608">
        <v>4963</v>
      </c>
      <c r="L117" s="758">
        <v>206</v>
      </c>
    </row>
    <row r="118" spans="1:12" ht="10.7" customHeight="1">
      <c r="A118" s="494"/>
      <c r="B118" s="442"/>
      <c r="C118" s="446"/>
      <c r="D118" s="446"/>
      <c r="E118" s="786"/>
      <c r="F118" s="446"/>
      <c r="G118" s="446"/>
      <c r="H118" s="446"/>
      <c r="I118" s="787"/>
      <c r="J118" s="617"/>
      <c r="K118" s="608"/>
      <c r="L118" s="758"/>
    </row>
    <row r="119" spans="1:12" ht="13.15" customHeight="1">
      <c r="A119" s="494" t="s">
        <v>437</v>
      </c>
      <c r="B119" s="442">
        <v>20450</v>
      </c>
      <c r="C119" s="446">
        <v>18580887.989999998</v>
      </c>
      <c r="D119" s="446"/>
      <c r="E119" s="786">
        <v>7490</v>
      </c>
      <c r="F119" s="446">
        <v>1239</v>
      </c>
      <c r="G119" s="446">
        <v>52825935.799999997</v>
      </c>
      <c r="H119" s="446">
        <v>8729</v>
      </c>
      <c r="I119" s="787"/>
      <c r="J119" s="617">
        <v>4060</v>
      </c>
      <c r="K119" s="608">
        <v>4223</v>
      </c>
      <c r="L119" s="758">
        <v>446</v>
      </c>
    </row>
    <row r="120" spans="1:12" ht="13.15" customHeight="1">
      <c r="A120" s="494" t="s">
        <v>441</v>
      </c>
      <c r="B120" s="442">
        <v>44989</v>
      </c>
      <c r="C120" s="446">
        <v>40840481.770000003</v>
      </c>
      <c r="D120" s="446"/>
      <c r="E120" s="786">
        <v>14102</v>
      </c>
      <c r="F120" s="446">
        <v>5698</v>
      </c>
      <c r="G120" s="617">
        <v>149241290.69999999</v>
      </c>
      <c r="H120" s="446">
        <v>19800</v>
      </c>
      <c r="I120" s="787"/>
      <c r="J120" s="617">
        <v>11148</v>
      </c>
      <c r="K120" s="608">
        <v>8178</v>
      </c>
      <c r="L120" s="758">
        <v>474</v>
      </c>
    </row>
    <row r="121" spans="1:12" ht="13.15" customHeight="1">
      <c r="A121" s="494" t="s">
        <v>445</v>
      </c>
      <c r="B121" s="442">
        <v>28688</v>
      </c>
      <c r="C121" s="446">
        <v>26161174.370000001</v>
      </c>
      <c r="D121" s="446"/>
      <c r="E121" s="786">
        <v>10741</v>
      </c>
      <c r="F121" s="446">
        <v>1765</v>
      </c>
      <c r="G121" s="446">
        <v>75557492.400000006</v>
      </c>
      <c r="H121" s="446">
        <v>12506</v>
      </c>
      <c r="I121" s="787"/>
      <c r="J121" s="617">
        <v>6725</v>
      </c>
      <c r="K121" s="608">
        <v>5470</v>
      </c>
      <c r="L121" s="758">
        <v>311</v>
      </c>
    </row>
    <row r="122" spans="1:12" ht="13.15" customHeight="1">
      <c r="A122" s="494" t="s">
        <v>449</v>
      </c>
      <c r="B122" s="442">
        <v>17921</v>
      </c>
      <c r="C122" s="446">
        <v>16334390.07</v>
      </c>
      <c r="D122" s="446"/>
      <c r="E122" s="786">
        <v>5348</v>
      </c>
      <c r="F122" s="446">
        <v>2480</v>
      </c>
      <c r="G122" s="446">
        <v>63106023</v>
      </c>
      <c r="H122" s="446">
        <v>7828</v>
      </c>
      <c r="I122" s="787"/>
      <c r="J122" s="617">
        <v>4396</v>
      </c>
      <c r="K122" s="608">
        <v>3157</v>
      </c>
      <c r="L122" s="758">
        <v>275</v>
      </c>
    </row>
    <row r="123" spans="1:12" ht="13.15" customHeight="1">
      <c r="A123" s="494" t="s">
        <v>453</v>
      </c>
      <c r="B123" s="442">
        <v>134713</v>
      </c>
      <c r="C123" s="446">
        <v>122623372.15000001</v>
      </c>
      <c r="D123" s="446"/>
      <c r="E123" s="786">
        <v>32335</v>
      </c>
      <c r="F123" s="446">
        <v>25150</v>
      </c>
      <c r="G123" s="446">
        <v>592047199.90999997</v>
      </c>
      <c r="H123" s="446">
        <v>57485</v>
      </c>
      <c r="I123" s="787"/>
      <c r="J123" s="617">
        <v>31352</v>
      </c>
      <c r="K123" s="608">
        <v>24495</v>
      </c>
      <c r="L123" s="758">
        <v>1638</v>
      </c>
    </row>
    <row r="124" spans="1:12" ht="10.7" customHeight="1">
      <c r="A124" s="494"/>
      <c r="B124" s="442"/>
      <c r="C124" s="446"/>
      <c r="D124" s="446"/>
      <c r="E124" s="786"/>
      <c r="F124" s="446"/>
      <c r="G124" s="446"/>
      <c r="H124" s="446"/>
      <c r="I124" s="787"/>
      <c r="J124" s="617"/>
      <c r="K124" s="608"/>
      <c r="L124" s="758"/>
    </row>
    <row r="125" spans="1:12" ht="13.15" customHeight="1">
      <c r="A125" s="494" t="s">
        <v>457</v>
      </c>
      <c r="B125" s="442">
        <v>140795</v>
      </c>
      <c r="C125" s="446">
        <v>127823760.23</v>
      </c>
      <c r="D125" s="446"/>
      <c r="E125" s="786">
        <v>30136</v>
      </c>
      <c r="F125" s="446">
        <v>29216</v>
      </c>
      <c r="G125" s="446">
        <v>683672777.62</v>
      </c>
      <c r="H125" s="446">
        <v>59352</v>
      </c>
      <c r="I125" s="787"/>
      <c r="J125" s="617">
        <v>30880</v>
      </c>
      <c r="K125" s="608">
        <v>26192</v>
      </c>
      <c r="L125" s="758">
        <v>2280</v>
      </c>
    </row>
    <row r="126" spans="1:12" ht="13.15" customHeight="1">
      <c r="A126" s="494" t="s">
        <v>461</v>
      </c>
      <c r="B126" s="442">
        <v>7107</v>
      </c>
      <c r="C126" s="446">
        <v>6470698.8799999999</v>
      </c>
      <c r="D126" s="446"/>
      <c r="E126" s="786">
        <v>2120</v>
      </c>
      <c r="F126" s="446">
        <v>1143</v>
      </c>
      <c r="G126" s="446">
        <v>30855131.800000001</v>
      </c>
      <c r="H126" s="446">
        <v>3263</v>
      </c>
      <c r="I126" s="787"/>
      <c r="J126" s="617">
        <v>1864</v>
      </c>
      <c r="K126" s="608">
        <v>1265</v>
      </c>
      <c r="L126" s="758">
        <v>134</v>
      </c>
    </row>
    <row r="127" spans="1:12" ht="13.15" customHeight="1">
      <c r="A127" s="494" t="s">
        <v>465</v>
      </c>
      <c r="B127" s="442">
        <v>8777</v>
      </c>
      <c r="C127" s="446">
        <v>8025744.7300000004</v>
      </c>
      <c r="D127" s="446"/>
      <c r="E127" s="786">
        <v>2974</v>
      </c>
      <c r="F127" s="446">
        <v>1078</v>
      </c>
      <c r="G127" s="446">
        <v>29562677.600000001</v>
      </c>
      <c r="H127" s="446">
        <v>4052</v>
      </c>
      <c r="I127" s="787"/>
      <c r="J127" s="617">
        <v>2665</v>
      </c>
      <c r="K127" s="608">
        <v>1243</v>
      </c>
      <c r="L127" s="758">
        <v>144</v>
      </c>
    </row>
    <row r="128" spans="1:12" ht="13.15" customHeight="1">
      <c r="A128" s="495" t="s">
        <v>469</v>
      </c>
      <c r="B128" s="446">
        <v>37971</v>
      </c>
      <c r="C128" s="446">
        <v>34592033.549999997</v>
      </c>
      <c r="D128" s="446"/>
      <c r="E128" s="786">
        <v>13353</v>
      </c>
      <c r="F128" s="446">
        <v>2651</v>
      </c>
      <c r="G128" s="446">
        <v>105117090.40000001</v>
      </c>
      <c r="H128" s="446">
        <v>16004</v>
      </c>
      <c r="I128" s="787"/>
      <c r="J128" s="617">
        <v>7770</v>
      </c>
      <c r="K128" s="617">
        <v>7821</v>
      </c>
      <c r="L128" s="760">
        <v>413</v>
      </c>
    </row>
    <row r="129" spans="1:14" ht="13.15" customHeight="1">
      <c r="A129" s="495" t="s">
        <v>473</v>
      </c>
      <c r="B129" s="446">
        <v>39505</v>
      </c>
      <c r="C129" s="446">
        <v>35940470.689999998</v>
      </c>
      <c r="D129" s="446"/>
      <c r="E129" s="786">
        <v>11318</v>
      </c>
      <c r="F129" s="446">
        <v>6399</v>
      </c>
      <c r="G129" s="446">
        <v>154151431.90000001</v>
      </c>
      <c r="H129" s="446">
        <v>17717</v>
      </c>
      <c r="I129" s="787"/>
      <c r="J129" s="617">
        <v>10196</v>
      </c>
      <c r="K129" s="617">
        <v>7053</v>
      </c>
      <c r="L129" s="760">
        <v>468</v>
      </c>
      <c r="M129" s="763"/>
    </row>
    <row r="130" spans="1:14" ht="18">
      <c r="A130" s="521" t="s">
        <v>741</v>
      </c>
      <c r="B130" s="762"/>
      <c r="C130" s="762"/>
      <c r="D130" s="762"/>
      <c r="E130" s="762"/>
      <c r="F130" s="762"/>
      <c r="G130" s="762"/>
      <c r="H130" s="762"/>
      <c r="I130" s="762"/>
      <c r="J130" s="760"/>
      <c r="K130" s="760"/>
      <c r="L130" s="760"/>
      <c r="M130" s="763"/>
    </row>
    <row r="131" spans="1:14" ht="15.75">
      <c r="A131" s="788" t="str">
        <f>A88</f>
        <v>Exemptions, Standard and Itemized Deductions, and Number of Returns by Filing Status/Locality</v>
      </c>
      <c r="B131" s="762"/>
      <c r="C131" s="762"/>
      <c r="D131" s="762"/>
      <c r="E131" s="762"/>
      <c r="F131" s="762"/>
      <c r="G131" s="762"/>
      <c r="H131" s="762"/>
      <c r="I131" s="762"/>
      <c r="J131" s="760"/>
      <c r="K131" s="760"/>
      <c r="L131" s="760"/>
    </row>
    <row r="132" spans="1:14" ht="15.75">
      <c r="A132" s="761" t="str">
        <f>A89</f>
        <v>Taxable Year 2015</v>
      </c>
      <c r="B132" s="762"/>
      <c r="C132" s="762"/>
      <c r="D132" s="762"/>
      <c r="E132" s="762"/>
      <c r="F132" s="762"/>
      <c r="G132" s="762"/>
      <c r="H132" s="762"/>
      <c r="I132" s="762"/>
      <c r="J132" s="760"/>
      <c r="K132" s="760"/>
      <c r="L132" s="760"/>
    </row>
    <row r="133" spans="1:14" ht="13.15" customHeight="1" thickBot="1">
      <c r="A133" s="763"/>
      <c r="B133" s="789">
        <f t="shared" ref="B133:L133" si="2">SUM(B95:B129)</f>
        <v>1531050</v>
      </c>
      <c r="C133" s="789">
        <f t="shared" si="2"/>
        <v>1392877842.4800005</v>
      </c>
      <c r="D133" s="789">
        <f t="shared" si="2"/>
        <v>0</v>
      </c>
      <c r="E133" s="789">
        <f t="shared" si="2"/>
        <v>405206</v>
      </c>
      <c r="F133" s="789">
        <f t="shared" si="2"/>
        <v>255057</v>
      </c>
      <c r="G133" s="789">
        <f t="shared" si="2"/>
        <v>6671666024.249999</v>
      </c>
      <c r="H133" s="789">
        <f t="shared" si="2"/>
        <v>660263</v>
      </c>
      <c r="I133" s="789">
        <f t="shared" si="2"/>
        <v>0</v>
      </c>
      <c r="J133" s="790">
        <f t="shared" si="2"/>
        <v>359574</v>
      </c>
      <c r="K133" s="790">
        <f t="shared" si="2"/>
        <v>279905</v>
      </c>
      <c r="L133" s="790">
        <f t="shared" si="2"/>
        <v>20784</v>
      </c>
    </row>
    <row r="134" spans="1:14">
      <c r="A134" s="764"/>
      <c r="B134" s="1279" t="s">
        <v>423</v>
      </c>
      <c r="C134" s="1279"/>
      <c r="D134" s="1135"/>
      <c r="E134" s="1280" t="s">
        <v>424</v>
      </c>
      <c r="F134" s="1281"/>
      <c r="G134" s="1281"/>
      <c r="H134" s="1281"/>
      <c r="I134" s="766"/>
      <c r="J134" s="767"/>
      <c r="K134" s="768" t="s">
        <v>738</v>
      </c>
      <c r="L134" s="769"/>
      <c r="M134" s="763"/>
    </row>
    <row r="135" spans="1:14" ht="13.15" customHeight="1">
      <c r="A135" s="791"/>
      <c r="B135" s="792"/>
      <c r="C135" s="792"/>
      <c r="D135" s="792"/>
      <c r="E135" s="793"/>
      <c r="F135" s="792"/>
      <c r="G135" s="792"/>
      <c r="H135" s="794" t="s">
        <v>18</v>
      </c>
      <c r="I135" s="795"/>
      <c r="J135" s="796"/>
      <c r="K135" s="777" t="s">
        <v>1123</v>
      </c>
      <c r="L135" s="777" t="s">
        <v>1123</v>
      </c>
    </row>
    <row r="136" spans="1:14" ht="13.15" customHeight="1">
      <c r="A136" s="516" t="s">
        <v>25</v>
      </c>
      <c r="B136" s="778" t="s">
        <v>739</v>
      </c>
      <c r="C136" s="778" t="s">
        <v>22</v>
      </c>
      <c r="D136" s="778"/>
      <c r="E136" s="779" t="s">
        <v>420</v>
      </c>
      <c r="F136" s="778" t="s">
        <v>419</v>
      </c>
      <c r="G136" s="516" t="s">
        <v>22</v>
      </c>
      <c r="H136" s="778" t="s">
        <v>417</v>
      </c>
      <c r="I136" s="780"/>
      <c r="J136" s="781" t="s">
        <v>740</v>
      </c>
      <c r="K136" s="781" t="s">
        <v>415</v>
      </c>
      <c r="L136" s="782" t="s">
        <v>1122</v>
      </c>
    </row>
    <row r="137" spans="1:14" ht="10.7" customHeight="1">
      <c r="A137" s="495"/>
      <c r="B137" s="794"/>
      <c r="C137" s="794"/>
      <c r="D137" s="794"/>
      <c r="E137" s="798"/>
      <c r="F137" s="794"/>
      <c r="G137" s="794"/>
      <c r="H137" s="794"/>
      <c r="I137" s="795"/>
      <c r="J137" s="796"/>
      <c r="K137" s="796"/>
      <c r="L137" s="760"/>
    </row>
    <row r="138" spans="1:14" ht="13.15" customHeight="1">
      <c r="A138" s="451" t="s">
        <v>477</v>
      </c>
      <c r="B138" s="442">
        <v>57485</v>
      </c>
      <c r="C138" s="785">
        <v>52199061.030000001</v>
      </c>
      <c r="D138" s="785"/>
      <c r="E138" s="786">
        <v>19623</v>
      </c>
      <c r="F138" s="446">
        <v>5491</v>
      </c>
      <c r="G138" s="785">
        <v>194028035.69999999</v>
      </c>
      <c r="H138" s="446">
        <v>25114</v>
      </c>
      <c r="I138" s="787"/>
      <c r="J138" s="617">
        <v>12400</v>
      </c>
      <c r="K138" s="608">
        <v>11433</v>
      </c>
      <c r="L138" s="758">
        <v>1281</v>
      </c>
    </row>
    <row r="139" spans="1:14" ht="13.15" customHeight="1">
      <c r="A139" s="494" t="s">
        <v>481</v>
      </c>
      <c r="B139" s="442">
        <v>18495</v>
      </c>
      <c r="C139" s="446">
        <v>16702123.779999999</v>
      </c>
      <c r="D139" s="446"/>
      <c r="E139" s="786">
        <v>5323</v>
      </c>
      <c r="F139" s="446">
        <v>2626</v>
      </c>
      <c r="G139" s="446">
        <v>66003517.799999997</v>
      </c>
      <c r="H139" s="446">
        <v>7949</v>
      </c>
      <c r="I139" s="787"/>
      <c r="J139" s="617">
        <v>4656</v>
      </c>
      <c r="K139" s="608">
        <v>3031</v>
      </c>
      <c r="L139" s="758">
        <v>262</v>
      </c>
    </row>
    <row r="140" spans="1:14" ht="13.15" customHeight="1">
      <c r="A140" s="494" t="s">
        <v>485</v>
      </c>
      <c r="B140" s="442">
        <v>31225</v>
      </c>
      <c r="C140" s="446">
        <v>28545653.329999998</v>
      </c>
      <c r="D140" s="446"/>
      <c r="E140" s="786">
        <v>11519</v>
      </c>
      <c r="F140" s="617">
        <v>1818</v>
      </c>
      <c r="G140" s="446">
        <v>86177175.599999994</v>
      </c>
      <c r="H140" s="446">
        <v>13337</v>
      </c>
      <c r="I140" s="787"/>
      <c r="J140" s="617">
        <v>6839</v>
      </c>
      <c r="K140" s="608">
        <v>6135</v>
      </c>
      <c r="L140" s="758">
        <v>363</v>
      </c>
    </row>
    <row r="141" spans="1:14" ht="13.15" customHeight="1">
      <c r="A141" s="494" t="s">
        <v>489</v>
      </c>
      <c r="B141" s="442">
        <v>27295</v>
      </c>
      <c r="C141" s="446">
        <v>24860723.899999999</v>
      </c>
      <c r="D141" s="446"/>
      <c r="E141" s="786">
        <v>10043</v>
      </c>
      <c r="F141" s="446">
        <v>2124</v>
      </c>
      <c r="G141" s="446">
        <v>76682566.299999997</v>
      </c>
      <c r="H141" s="446">
        <v>12167</v>
      </c>
      <c r="I141" s="787"/>
      <c r="J141" s="617">
        <v>6463</v>
      </c>
      <c r="K141" s="608">
        <v>5393</v>
      </c>
      <c r="L141" s="758">
        <v>311</v>
      </c>
    </row>
    <row r="142" spans="1:14" ht="13.15" customHeight="1">
      <c r="A142" s="495" t="s">
        <v>493</v>
      </c>
      <c r="B142" s="446">
        <v>66408</v>
      </c>
      <c r="C142" s="446">
        <v>59895566.399999999</v>
      </c>
      <c r="D142" s="446"/>
      <c r="E142" s="786">
        <v>15428</v>
      </c>
      <c r="F142" s="446">
        <v>12577</v>
      </c>
      <c r="G142" s="446">
        <v>294490732.20999998</v>
      </c>
      <c r="H142" s="446">
        <v>28005</v>
      </c>
      <c r="I142" s="787"/>
      <c r="J142" s="617">
        <v>13833</v>
      </c>
      <c r="K142" s="608">
        <v>13157</v>
      </c>
      <c r="L142" s="760">
        <v>1015</v>
      </c>
    </row>
    <row r="143" spans="1:14" ht="10.7" customHeight="1">
      <c r="A143" s="495"/>
      <c r="B143" s="446"/>
      <c r="C143" s="801"/>
      <c r="D143" s="801"/>
      <c r="E143" s="802"/>
      <c r="F143" s="801"/>
      <c r="G143" s="801"/>
      <c r="H143" s="801"/>
      <c r="I143" s="803"/>
      <c r="J143" s="804"/>
      <c r="K143" s="617"/>
      <c r="L143" s="760"/>
      <c r="N143" s="805"/>
    </row>
    <row r="144" spans="1:14" ht="13.15" customHeight="1">
      <c r="A144" s="534" t="s">
        <v>26</v>
      </c>
      <c r="B144" s="806">
        <f>SUM(B138:B143)+B133+B90+B47</f>
        <v>6011140</v>
      </c>
      <c r="C144" s="535">
        <f t="shared" ref="C144:L144" si="3">SUM(C138:C143)+C133+C90+C47</f>
        <v>5456175144.5500011</v>
      </c>
      <c r="D144" s="807"/>
      <c r="E144" s="808">
        <f t="shared" si="3"/>
        <v>1534698</v>
      </c>
      <c r="F144" s="806">
        <f t="shared" si="3"/>
        <v>1096322</v>
      </c>
      <c r="G144" s="535">
        <f t="shared" si="3"/>
        <v>30966372785.309994</v>
      </c>
      <c r="H144" s="806">
        <f t="shared" si="3"/>
        <v>2631020</v>
      </c>
      <c r="I144" s="809"/>
      <c r="J144" s="810">
        <f t="shared" si="3"/>
        <v>1442759</v>
      </c>
      <c r="K144" s="810">
        <f t="shared" si="3"/>
        <v>1103624</v>
      </c>
      <c r="L144" s="810">
        <f t="shared" si="3"/>
        <v>84637</v>
      </c>
    </row>
    <row r="145" spans="1:13" ht="13.15" customHeight="1" thickBot="1">
      <c r="A145" s="537"/>
      <c r="B145" s="792"/>
      <c r="C145" s="792"/>
      <c r="D145" s="792"/>
      <c r="E145" s="792"/>
      <c r="F145" s="792"/>
      <c r="G145" s="792"/>
      <c r="H145" s="792"/>
      <c r="I145" s="792"/>
      <c r="J145" s="811"/>
      <c r="K145" s="811"/>
      <c r="L145" s="760"/>
    </row>
    <row r="146" spans="1:13">
      <c r="A146" s="764"/>
      <c r="B146" s="1279" t="s">
        <v>423</v>
      </c>
      <c r="C146" s="1279"/>
      <c r="D146" s="1135"/>
      <c r="E146" s="1280" t="s">
        <v>424</v>
      </c>
      <c r="F146" s="1281"/>
      <c r="G146" s="1281"/>
      <c r="H146" s="1281"/>
      <c r="I146" s="766"/>
      <c r="J146" s="767"/>
      <c r="K146" s="768" t="s">
        <v>738</v>
      </c>
      <c r="L146" s="769"/>
      <c r="M146" s="763"/>
    </row>
    <row r="147" spans="1:13" ht="13.15" customHeight="1">
      <c r="A147" s="791"/>
      <c r="B147" s="792"/>
      <c r="C147" s="792"/>
      <c r="D147" s="792"/>
      <c r="E147" s="793"/>
      <c r="F147" s="792"/>
      <c r="G147" s="792"/>
      <c r="H147" s="794" t="s">
        <v>18</v>
      </c>
      <c r="I147" s="795"/>
      <c r="J147" s="796"/>
      <c r="K147" s="777" t="s">
        <v>1123</v>
      </c>
      <c r="L147" s="777" t="s">
        <v>1123</v>
      </c>
    </row>
    <row r="148" spans="1:13" ht="13.15" customHeight="1">
      <c r="A148" s="791" t="s">
        <v>27</v>
      </c>
      <c r="B148" s="778" t="s">
        <v>739</v>
      </c>
      <c r="C148" s="778" t="s">
        <v>22</v>
      </c>
      <c r="D148" s="778"/>
      <c r="E148" s="779" t="s">
        <v>420</v>
      </c>
      <c r="F148" s="778" t="s">
        <v>419</v>
      </c>
      <c r="G148" s="516" t="s">
        <v>22</v>
      </c>
      <c r="H148" s="778" t="s">
        <v>417</v>
      </c>
      <c r="I148" s="780"/>
      <c r="J148" s="781" t="s">
        <v>740</v>
      </c>
      <c r="K148" s="781" t="s">
        <v>415</v>
      </c>
      <c r="L148" s="782" t="s">
        <v>1122</v>
      </c>
    </row>
    <row r="149" spans="1:13" ht="10.7" customHeight="1">
      <c r="A149" s="770"/>
      <c r="B149" s="812"/>
      <c r="C149" s="812"/>
      <c r="D149" s="812"/>
      <c r="E149" s="813"/>
      <c r="F149" s="812"/>
      <c r="G149" s="812"/>
      <c r="H149" s="812"/>
      <c r="I149" s="814"/>
      <c r="J149" s="815"/>
      <c r="K149" s="815"/>
      <c r="L149" s="815"/>
      <c r="M149" s="763"/>
    </row>
    <row r="150" spans="1:13" ht="13.15" customHeight="1">
      <c r="A150" s="495" t="s">
        <v>510</v>
      </c>
      <c r="B150" s="446">
        <v>161214</v>
      </c>
      <c r="C150" s="785">
        <v>144653936.74000001</v>
      </c>
      <c r="D150" s="785"/>
      <c r="E150" s="786">
        <v>44622</v>
      </c>
      <c r="F150" s="446">
        <v>41302</v>
      </c>
      <c r="G150" s="785">
        <v>1116846995.5699999</v>
      </c>
      <c r="H150" s="446">
        <v>85924</v>
      </c>
      <c r="I150" s="787"/>
      <c r="J150" s="617">
        <v>57402</v>
      </c>
      <c r="K150" s="617">
        <v>24507</v>
      </c>
      <c r="L150" s="760">
        <v>4015</v>
      </c>
    </row>
    <row r="151" spans="1:13" ht="13.15" customHeight="1">
      <c r="A151" s="494" t="s">
        <v>515</v>
      </c>
      <c r="B151" s="442">
        <v>24188</v>
      </c>
      <c r="C151" s="446">
        <v>22044186.949999999</v>
      </c>
      <c r="D151" s="446"/>
      <c r="E151" s="786">
        <v>9509</v>
      </c>
      <c r="F151" s="446">
        <v>2003</v>
      </c>
      <c r="G151" s="446">
        <v>100745000</v>
      </c>
      <c r="H151" s="446">
        <v>11512</v>
      </c>
      <c r="I151" s="787"/>
      <c r="J151" s="617">
        <v>6380</v>
      </c>
      <c r="K151" s="608">
        <v>3691</v>
      </c>
      <c r="L151" s="758">
        <v>1441</v>
      </c>
    </row>
    <row r="152" spans="1:13" ht="13.15" customHeight="1">
      <c r="A152" s="494" t="s">
        <v>518</v>
      </c>
      <c r="B152" s="442">
        <v>6095</v>
      </c>
      <c r="C152" s="446">
        <v>5521468.5800000001</v>
      </c>
      <c r="D152" s="446"/>
      <c r="E152" s="786">
        <v>2305</v>
      </c>
      <c r="F152" s="446">
        <v>471</v>
      </c>
      <c r="G152" s="446">
        <v>20172659.899999999</v>
      </c>
      <c r="H152" s="446">
        <v>2776</v>
      </c>
      <c r="I152" s="787"/>
      <c r="J152" s="617">
        <v>1662</v>
      </c>
      <c r="K152" s="608">
        <v>1047</v>
      </c>
      <c r="L152" s="758">
        <v>67</v>
      </c>
    </row>
    <row r="153" spans="1:13" ht="13.15" customHeight="1">
      <c r="A153" s="494" t="s">
        <v>521</v>
      </c>
      <c r="B153" s="442">
        <v>40102</v>
      </c>
      <c r="C153" s="446">
        <v>36188352.689999998</v>
      </c>
      <c r="D153" s="446"/>
      <c r="E153" s="786">
        <v>14509</v>
      </c>
      <c r="F153" s="446">
        <v>6453</v>
      </c>
      <c r="G153" s="617">
        <v>232012863.41</v>
      </c>
      <c r="H153" s="446">
        <v>20962</v>
      </c>
      <c r="I153" s="787"/>
      <c r="J153" s="617">
        <v>14333</v>
      </c>
      <c r="K153" s="608">
        <v>5864</v>
      </c>
      <c r="L153" s="758">
        <v>765</v>
      </c>
    </row>
    <row r="154" spans="1:13" ht="13.15" customHeight="1">
      <c r="A154" s="494" t="s">
        <v>524</v>
      </c>
      <c r="B154" s="442">
        <v>231961</v>
      </c>
      <c r="C154" s="446">
        <v>210869393.05000001</v>
      </c>
      <c r="D154" s="446"/>
      <c r="E154" s="786">
        <v>59667</v>
      </c>
      <c r="F154" s="446">
        <v>43533</v>
      </c>
      <c r="G154" s="446">
        <v>1006882342.23</v>
      </c>
      <c r="H154" s="446">
        <v>103200</v>
      </c>
      <c r="I154" s="787"/>
      <c r="J154" s="617">
        <v>58462</v>
      </c>
      <c r="K154" s="608">
        <v>39902</v>
      </c>
      <c r="L154" s="758">
        <v>4836</v>
      </c>
    </row>
    <row r="155" spans="1:13" ht="9.6" customHeight="1">
      <c r="A155" s="494"/>
      <c r="B155" s="442"/>
      <c r="C155" s="446"/>
      <c r="D155" s="446"/>
      <c r="E155" s="786"/>
      <c r="F155" s="446"/>
      <c r="G155" s="446"/>
      <c r="H155" s="446"/>
      <c r="I155" s="787"/>
      <c r="J155" s="617"/>
      <c r="K155" s="608"/>
      <c r="L155" s="758"/>
    </row>
    <row r="156" spans="1:13" ht="13.15" customHeight="1">
      <c r="A156" s="494" t="s">
        <v>527</v>
      </c>
      <c r="B156" s="442">
        <v>18873</v>
      </c>
      <c r="C156" s="446">
        <v>17102510.059999999</v>
      </c>
      <c r="D156" s="446"/>
      <c r="E156" s="786">
        <v>6043</v>
      </c>
      <c r="F156" s="446">
        <v>2478</v>
      </c>
      <c r="G156" s="446">
        <v>62311550.810000002</v>
      </c>
      <c r="H156" s="446">
        <v>8521</v>
      </c>
      <c r="I156" s="787"/>
      <c r="J156" s="617">
        <v>5369</v>
      </c>
      <c r="K156" s="608">
        <v>2935</v>
      </c>
      <c r="L156" s="758">
        <v>217</v>
      </c>
    </row>
    <row r="157" spans="1:13" ht="13.15" customHeight="1">
      <c r="A157" s="494" t="s">
        <v>530</v>
      </c>
      <c r="B157" s="442">
        <v>6014</v>
      </c>
      <c r="C157" s="446">
        <v>5471259.3300000001</v>
      </c>
      <c r="D157" s="446"/>
      <c r="E157" s="786">
        <v>2440</v>
      </c>
      <c r="F157" s="446">
        <v>319</v>
      </c>
      <c r="G157" s="446">
        <v>18548256.800000001</v>
      </c>
      <c r="H157" s="446">
        <v>2759</v>
      </c>
      <c r="I157" s="787"/>
      <c r="J157" s="617">
        <v>1734</v>
      </c>
      <c r="K157" s="608">
        <v>954</v>
      </c>
      <c r="L157" s="758">
        <v>71</v>
      </c>
    </row>
    <row r="158" spans="1:13" ht="13.15" customHeight="1">
      <c r="A158" s="494" t="s">
        <v>533</v>
      </c>
      <c r="B158" s="442">
        <v>43426</v>
      </c>
      <c r="C158" s="446">
        <v>39535940.200000003</v>
      </c>
      <c r="D158" s="446"/>
      <c r="E158" s="786">
        <v>15965</v>
      </c>
      <c r="F158" s="446">
        <v>3927</v>
      </c>
      <c r="G158" s="446">
        <v>147533940.11000001</v>
      </c>
      <c r="H158" s="446">
        <v>19892</v>
      </c>
      <c r="I158" s="787"/>
      <c r="J158" s="617">
        <v>13465</v>
      </c>
      <c r="K158" s="608">
        <v>5543</v>
      </c>
      <c r="L158" s="758">
        <v>884</v>
      </c>
    </row>
    <row r="159" spans="1:13" ht="13.15" customHeight="1">
      <c r="A159" s="494" t="s">
        <v>536</v>
      </c>
      <c r="B159" s="442">
        <v>5863</v>
      </c>
      <c r="C159" s="446">
        <v>5377659.54</v>
      </c>
      <c r="D159" s="446"/>
      <c r="E159" s="786">
        <v>2102</v>
      </c>
      <c r="F159" s="446">
        <v>554</v>
      </c>
      <c r="G159" s="446">
        <v>18132341.399999999</v>
      </c>
      <c r="H159" s="446">
        <v>2656</v>
      </c>
      <c r="I159" s="787"/>
      <c r="J159" s="617">
        <v>1974</v>
      </c>
      <c r="K159" s="608">
        <v>564</v>
      </c>
      <c r="L159" s="758">
        <v>118</v>
      </c>
    </row>
    <row r="160" spans="1:13" ht="13.15" customHeight="1">
      <c r="A160" s="494" t="s">
        <v>531</v>
      </c>
      <c r="B160" s="442">
        <v>31421</v>
      </c>
      <c r="C160" s="446">
        <v>28513747.460000001</v>
      </c>
      <c r="D160" s="446"/>
      <c r="E160" s="786">
        <v>7442</v>
      </c>
      <c r="F160" s="446">
        <v>7150</v>
      </c>
      <c r="G160" s="446">
        <v>223136506.50999999</v>
      </c>
      <c r="H160" s="446">
        <v>14592</v>
      </c>
      <c r="I160" s="787"/>
      <c r="J160" s="617">
        <v>8397</v>
      </c>
      <c r="K160" s="608">
        <v>5619</v>
      </c>
      <c r="L160" s="758">
        <v>576</v>
      </c>
    </row>
    <row r="161" spans="1:13" ht="9.6" customHeight="1">
      <c r="A161" s="494"/>
      <c r="B161" s="442"/>
      <c r="C161" s="446"/>
      <c r="D161" s="446"/>
      <c r="E161" s="786"/>
      <c r="F161" s="446"/>
      <c r="G161" s="446"/>
      <c r="H161" s="446"/>
      <c r="I161" s="787"/>
      <c r="J161" s="617"/>
      <c r="K161" s="608"/>
      <c r="L161" s="758"/>
    </row>
    <row r="162" spans="1:13" ht="13.15" customHeight="1">
      <c r="A162" s="494" t="s">
        <v>541</v>
      </c>
      <c r="B162" s="442">
        <v>16894</v>
      </c>
      <c r="C162" s="446">
        <v>15181467.15</v>
      </c>
      <c r="D162" s="446"/>
      <c r="E162" s="786">
        <v>3283</v>
      </c>
      <c r="F162" s="446">
        <v>4123</v>
      </c>
      <c r="G162" s="446">
        <v>126476554.5</v>
      </c>
      <c r="H162" s="446">
        <v>7406</v>
      </c>
      <c r="I162" s="787"/>
      <c r="J162" s="617">
        <v>3956</v>
      </c>
      <c r="K162" s="608">
        <v>3102</v>
      </c>
      <c r="L162" s="758">
        <v>348</v>
      </c>
    </row>
    <row r="163" spans="1:13" ht="13.15" customHeight="1">
      <c r="A163" s="494" t="s">
        <v>28</v>
      </c>
      <c r="B163" s="608">
        <v>8277</v>
      </c>
      <c r="C163" s="617">
        <v>7554119.2000000002</v>
      </c>
      <c r="D163" s="446"/>
      <c r="E163" s="786">
        <v>2790</v>
      </c>
      <c r="F163" s="446">
        <v>914</v>
      </c>
      <c r="G163" s="446">
        <v>26798110.699999999</v>
      </c>
      <c r="H163" s="446">
        <v>3704</v>
      </c>
      <c r="I163" s="787"/>
      <c r="J163" s="617">
        <v>2571</v>
      </c>
      <c r="K163" s="608">
        <v>996</v>
      </c>
      <c r="L163" s="758">
        <v>137</v>
      </c>
    </row>
    <row r="164" spans="1:13" ht="13.15" customHeight="1">
      <c r="A164" s="494" t="s">
        <v>546</v>
      </c>
      <c r="B164" s="442">
        <v>26746</v>
      </c>
      <c r="C164" s="446">
        <v>24246737.239999998</v>
      </c>
      <c r="D164" s="446"/>
      <c r="E164" s="786">
        <v>8814</v>
      </c>
      <c r="F164" s="446">
        <v>4205</v>
      </c>
      <c r="G164" s="446">
        <v>125575993.8</v>
      </c>
      <c r="H164" s="446">
        <v>13019</v>
      </c>
      <c r="I164" s="787"/>
      <c r="J164" s="617">
        <v>8690</v>
      </c>
      <c r="K164" s="608">
        <v>3793</v>
      </c>
      <c r="L164" s="758">
        <v>536</v>
      </c>
    </row>
    <row r="165" spans="1:13" ht="13.15" customHeight="1">
      <c r="A165" s="494" t="s">
        <v>549</v>
      </c>
      <c r="B165" s="442">
        <v>7370</v>
      </c>
      <c r="C165" s="446">
        <v>6707377.7699999996</v>
      </c>
      <c r="D165" s="446"/>
      <c r="E165" s="786">
        <v>2613</v>
      </c>
      <c r="F165" s="446">
        <v>529</v>
      </c>
      <c r="G165" s="446">
        <v>20967219</v>
      </c>
      <c r="H165" s="446">
        <v>3142</v>
      </c>
      <c r="I165" s="787"/>
      <c r="J165" s="617">
        <v>1878</v>
      </c>
      <c r="K165" s="608">
        <v>1167</v>
      </c>
      <c r="L165" s="758">
        <v>97</v>
      </c>
    </row>
    <row r="166" spans="1:13" ht="13.15" customHeight="1">
      <c r="A166" s="494" t="s">
        <v>551</v>
      </c>
      <c r="B166" s="442">
        <v>119858</v>
      </c>
      <c r="C166" s="446">
        <v>108803797.43000001</v>
      </c>
      <c r="D166" s="446"/>
      <c r="E166" s="786">
        <v>38767</v>
      </c>
      <c r="F166" s="446">
        <v>18207</v>
      </c>
      <c r="G166" s="446">
        <v>443500463</v>
      </c>
      <c r="H166" s="446">
        <v>56974</v>
      </c>
      <c r="I166" s="787"/>
      <c r="J166" s="617">
        <v>37626</v>
      </c>
      <c r="K166" s="608">
        <v>17023</v>
      </c>
      <c r="L166" s="758">
        <v>2325</v>
      </c>
    </row>
    <row r="167" spans="1:13" ht="10.15" customHeight="1">
      <c r="A167" s="494"/>
      <c r="B167" s="442"/>
      <c r="C167" s="446"/>
      <c r="D167" s="446"/>
      <c r="E167" s="786"/>
      <c r="F167" s="446"/>
      <c r="G167" s="446"/>
      <c r="H167" s="446"/>
      <c r="I167" s="787"/>
      <c r="J167" s="617"/>
      <c r="K167" s="608"/>
      <c r="L167" s="758"/>
    </row>
    <row r="168" spans="1:13" ht="13.15" customHeight="1">
      <c r="A168" s="494" t="s">
        <v>553</v>
      </c>
      <c r="B168" s="442">
        <v>36263</v>
      </c>
      <c r="C168" s="446">
        <v>32962248.09</v>
      </c>
      <c r="D168" s="446"/>
      <c r="E168" s="786">
        <v>13241</v>
      </c>
      <c r="F168" s="446">
        <v>4101</v>
      </c>
      <c r="G168" s="446">
        <v>121736172.41</v>
      </c>
      <c r="H168" s="446">
        <v>17342</v>
      </c>
      <c r="I168" s="787"/>
      <c r="J168" s="617">
        <v>11787</v>
      </c>
      <c r="K168" s="608">
        <v>5206</v>
      </c>
      <c r="L168" s="758">
        <v>349</v>
      </c>
    </row>
    <row r="169" spans="1:13" ht="13.15" customHeight="1">
      <c r="A169" s="494" t="s">
        <v>556</v>
      </c>
      <c r="B169" s="442">
        <v>21753</v>
      </c>
      <c r="C169" s="446">
        <v>19834736.829999998</v>
      </c>
      <c r="D169" s="446"/>
      <c r="E169" s="786">
        <v>7907</v>
      </c>
      <c r="F169" s="446">
        <v>2174</v>
      </c>
      <c r="G169" s="446">
        <v>62333996.700000003</v>
      </c>
      <c r="H169" s="446">
        <v>10081</v>
      </c>
      <c r="I169" s="787"/>
      <c r="J169" s="617">
        <v>7257</v>
      </c>
      <c r="K169" s="608">
        <v>2544</v>
      </c>
      <c r="L169" s="758">
        <v>280</v>
      </c>
    </row>
    <row r="170" spans="1:13" ht="13.15" customHeight="1">
      <c r="A170" s="495" t="s">
        <v>559</v>
      </c>
      <c r="B170" s="446">
        <v>5712</v>
      </c>
      <c r="C170" s="446">
        <v>5083965.76</v>
      </c>
      <c r="D170" s="446"/>
      <c r="E170" s="786">
        <v>1653</v>
      </c>
      <c r="F170" s="446">
        <v>941</v>
      </c>
      <c r="G170" s="446">
        <v>27031488.5</v>
      </c>
      <c r="H170" s="446">
        <v>2594</v>
      </c>
      <c r="I170" s="787"/>
      <c r="J170" s="617">
        <v>1565</v>
      </c>
      <c r="K170" s="617">
        <v>946</v>
      </c>
      <c r="L170" s="760">
        <v>83</v>
      </c>
    </row>
    <row r="171" spans="1:13" ht="13.15" customHeight="1">
      <c r="A171" s="495" t="s">
        <v>562</v>
      </c>
      <c r="B171" s="446">
        <v>67324</v>
      </c>
      <c r="C171" s="446">
        <v>60991567.899999999</v>
      </c>
      <c r="D171" s="785"/>
      <c r="E171" s="786">
        <v>24140</v>
      </c>
      <c r="F171" s="446">
        <v>7787</v>
      </c>
      <c r="G171" s="446">
        <v>242368512.00999999</v>
      </c>
      <c r="H171" s="446">
        <v>31927</v>
      </c>
      <c r="I171" s="787"/>
      <c r="J171" s="617">
        <v>20738</v>
      </c>
      <c r="K171" s="617">
        <v>10311</v>
      </c>
      <c r="L171" s="760">
        <v>878</v>
      </c>
      <c r="M171" s="763"/>
    </row>
    <row r="172" spans="1:13" ht="13.15" customHeight="1">
      <c r="A172" s="494" t="s">
        <v>438</v>
      </c>
      <c r="B172" s="442">
        <v>44262</v>
      </c>
      <c r="C172" s="446">
        <v>40512307.729999997</v>
      </c>
      <c r="D172" s="446"/>
      <c r="E172" s="786">
        <v>11681</v>
      </c>
      <c r="F172" s="446">
        <v>8238</v>
      </c>
      <c r="G172" s="446">
        <v>203918071.59999999</v>
      </c>
      <c r="H172" s="446">
        <v>19919</v>
      </c>
      <c r="I172" s="787"/>
      <c r="J172" s="617">
        <v>12485</v>
      </c>
      <c r="K172" s="608">
        <v>6832</v>
      </c>
      <c r="L172" s="758">
        <v>602</v>
      </c>
      <c r="M172" s="763"/>
    </row>
    <row r="173" spans="1:13" ht="18">
      <c r="A173" s="521" t="s">
        <v>741</v>
      </c>
      <c r="B173" s="762"/>
      <c r="C173" s="762"/>
      <c r="D173" s="762"/>
      <c r="E173" s="762"/>
      <c r="F173" s="762"/>
      <c r="G173" s="762"/>
      <c r="H173" s="762"/>
      <c r="I173" s="762"/>
      <c r="J173" s="760"/>
      <c r="K173" s="760"/>
      <c r="L173" s="760"/>
      <c r="M173" s="763"/>
    </row>
    <row r="174" spans="1:13" ht="15.75">
      <c r="A174" s="788" t="str">
        <f>A131</f>
        <v>Exemptions, Standard and Itemized Deductions, and Number of Returns by Filing Status/Locality</v>
      </c>
      <c r="B174" s="762"/>
      <c r="C174" s="762"/>
      <c r="D174" s="762"/>
      <c r="E174" s="762"/>
      <c r="F174" s="762"/>
      <c r="G174" s="762"/>
      <c r="H174" s="762"/>
      <c r="I174" s="762"/>
      <c r="J174" s="760"/>
      <c r="K174" s="760"/>
      <c r="L174" s="760"/>
    </row>
    <row r="175" spans="1:13" ht="15.75">
      <c r="A175" s="761" t="str">
        <f>A132</f>
        <v>Taxable Year 2015</v>
      </c>
      <c r="B175" s="762"/>
      <c r="C175" s="762"/>
      <c r="D175" s="762"/>
      <c r="E175" s="762"/>
      <c r="F175" s="762"/>
      <c r="G175" s="762"/>
      <c r="H175" s="762"/>
      <c r="I175" s="762"/>
      <c r="J175" s="760"/>
      <c r="K175" s="760"/>
      <c r="L175" s="760"/>
    </row>
    <row r="176" spans="1:13" ht="13.15" customHeight="1" thickBot="1">
      <c r="A176" s="763"/>
      <c r="B176" s="789">
        <f>SUM(B150:B172)</f>
        <v>923616</v>
      </c>
      <c r="C176" s="789">
        <f>SUM(C150:C172)</f>
        <v>837156779.69999993</v>
      </c>
      <c r="D176" s="789">
        <f>SUM(D150:D171)</f>
        <v>0</v>
      </c>
      <c r="E176" s="789">
        <f>SUM(E150:E172)</f>
        <v>279493</v>
      </c>
      <c r="F176" s="789">
        <f>SUM(F150:F172)</f>
        <v>159409</v>
      </c>
      <c r="G176" s="789">
        <f>SUM(G150:G172)</f>
        <v>4347029038.960001</v>
      </c>
      <c r="H176" s="789">
        <f>SUM(H150:H172)</f>
        <v>438902</v>
      </c>
      <c r="I176" s="789">
        <f>SUM(I150:I171)</f>
        <v>0</v>
      </c>
      <c r="J176" s="789">
        <f>SUM(J150:J172)</f>
        <v>277731</v>
      </c>
      <c r="K176" s="789">
        <f>SUM(K150:K172)</f>
        <v>142546</v>
      </c>
      <c r="L176" s="789">
        <f>SUM(L150:L172)</f>
        <v>18625</v>
      </c>
    </row>
    <row r="177" spans="1:13">
      <c r="A177" s="764"/>
      <c r="B177" s="1279" t="s">
        <v>423</v>
      </c>
      <c r="C177" s="1279"/>
      <c r="D177" s="1135"/>
      <c r="E177" s="1280" t="s">
        <v>424</v>
      </c>
      <c r="F177" s="1281"/>
      <c r="G177" s="1281"/>
      <c r="H177" s="1281"/>
      <c r="I177" s="766"/>
      <c r="J177" s="767"/>
      <c r="K177" s="768" t="s">
        <v>738</v>
      </c>
      <c r="L177" s="769"/>
      <c r="M177" s="763"/>
    </row>
    <row r="178" spans="1:13" ht="13.15" customHeight="1">
      <c r="A178" s="791"/>
      <c r="B178" s="792"/>
      <c r="C178" s="792"/>
      <c r="D178" s="792"/>
      <c r="E178" s="793"/>
      <c r="F178" s="792"/>
      <c r="G178" s="792"/>
      <c r="H178" s="794" t="s">
        <v>18</v>
      </c>
      <c r="I178" s="795"/>
      <c r="J178" s="796"/>
      <c r="K178" s="777" t="s">
        <v>1123</v>
      </c>
      <c r="L178" s="777" t="s">
        <v>1123</v>
      </c>
    </row>
    <row r="179" spans="1:13" ht="13.15" customHeight="1">
      <c r="A179" s="516" t="s">
        <v>27</v>
      </c>
      <c r="B179" s="778" t="s">
        <v>739</v>
      </c>
      <c r="C179" s="778" t="s">
        <v>22</v>
      </c>
      <c r="D179" s="778"/>
      <c r="E179" s="779" t="s">
        <v>420</v>
      </c>
      <c r="F179" s="778" t="s">
        <v>419</v>
      </c>
      <c r="G179" s="516" t="s">
        <v>22</v>
      </c>
      <c r="H179" s="778" t="s">
        <v>417</v>
      </c>
      <c r="I179" s="780"/>
      <c r="J179" s="781" t="s">
        <v>740</v>
      </c>
      <c r="K179" s="781" t="s">
        <v>415</v>
      </c>
      <c r="L179" s="782" t="s">
        <v>1122</v>
      </c>
    </row>
    <row r="180" spans="1:13" ht="10.7" customHeight="1">
      <c r="A180" s="495"/>
      <c r="B180" s="762"/>
      <c r="C180" s="762"/>
      <c r="D180" s="762"/>
      <c r="E180" s="783"/>
      <c r="F180" s="762"/>
      <c r="G180" s="762"/>
      <c r="H180" s="762"/>
      <c r="I180" s="784"/>
      <c r="J180" s="760"/>
      <c r="K180" s="760"/>
      <c r="L180" s="758"/>
    </row>
    <row r="181" spans="1:13" ht="13.15" customHeight="1">
      <c r="A181" s="494" t="s">
        <v>442</v>
      </c>
      <c r="B181" s="442">
        <v>16242</v>
      </c>
      <c r="C181" s="785">
        <v>14893909.689999999</v>
      </c>
      <c r="D181" s="446"/>
      <c r="E181" s="786">
        <v>4358</v>
      </c>
      <c r="F181" s="446">
        <v>2974</v>
      </c>
      <c r="G181" s="785">
        <v>66665442.899999999</v>
      </c>
      <c r="H181" s="446">
        <v>7332</v>
      </c>
      <c r="I181" s="787"/>
      <c r="J181" s="617">
        <v>4627</v>
      </c>
      <c r="K181" s="608">
        <v>2459</v>
      </c>
      <c r="L181" s="758">
        <v>246</v>
      </c>
    </row>
    <row r="182" spans="1:13" ht="13.15" customHeight="1">
      <c r="A182" s="494" t="s">
        <v>446</v>
      </c>
      <c r="B182" s="442">
        <v>13843</v>
      </c>
      <c r="C182" s="446">
        <v>12609818.15</v>
      </c>
      <c r="D182" s="446"/>
      <c r="E182" s="786">
        <v>5033</v>
      </c>
      <c r="F182" s="446">
        <v>1298</v>
      </c>
      <c r="G182" s="446">
        <v>46656497</v>
      </c>
      <c r="H182" s="446">
        <v>6331</v>
      </c>
      <c r="I182" s="787"/>
      <c r="J182" s="617">
        <v>4345</v>
      </c>
      <c r="K182" s="608">
        <v>1762</v>
      </c>
      <c r="L182" s="758">
        <v>224</v>
      </c>
    </row>
    <row r="183" spans="1:13" ht="13.15" customHeight="1">
      <c r="A183" s="494" t="s">
        <v>450</v>
      </c>
      <c r="B183" s="442">
        <v>160988</v>
      </c>
      <c r="C183" s="446">
        <v>146360960.13999999</v>
      </c>
      <c r="D183" s="446"/>
      <c r="E183" s="786">
        <v>54394</v>
      </c>
      <c r="F183" s="446">
        <v>22780</v>
      </c>
      <c r="G183" s="446">
        <v>578267778.86000001</v>
      </c>
      <c r="H183" s="446">
        <v>77174</v>
      </c>
      <c r="I183" s="787"/>
      <c r="J183" s="617">
        <v>52229</v>
      </c>
      <c r="K183" s="608">
        <v>21821</v>
      </c>
      <c r="L183" s="758">
        <v>3124</v>
      </c>
    </row>
    <row r="184" spans="1:13" ht="13.15" customHeight="1">
      <c r="A184" s="494" t="s">
        <v>454</v>
      </c>
      <c r="B184" s="442">
        <v>181875</v>
      </c>
      <c r="C184" s="446">
        <v>165348344.69</v>
      </c>
      <c r="D184" s="446"/>
      <c r="E184" s="786">
        <v>64459</v>
      </c>
      <c r="F184" s="446">
        <v>25298</v>
      </c>
      <c r="G184" s="446">
        <v>733251021.53999996</v>
      </c>
      <c r="H184" s="446">
        <v>89757</v>
      </c>
      <c r="I184" s="787"/>
      <c r="J184" s="617">
        <v>62562</v>
      </c>
      <c r="K184" s="608">
        <v>22971</v>
      </c>
      <c r="L184" s="758">
        <v>4224</v>
      </c>
    </row>
    <row r="185" spans="1:13" ht="13.15" customHeight="1">
      <c r="A185" s="494" t="s">
        <v>458</v>
      </c>
      <c r="B185" s="608">
        <v>4556</v>
      </c>
      <c r="C185" s="617">
        <v>4168727</v>
      </c>
      <c r="D185" s="446"/>
      <c r="E185" s="786">
        <v>1823</v>
      </c>
      <c r="F185" s="446">
        <v>250</v>
      </c>
      <c r="G185" s="446">
        <v>11590874.5</v>
      </c>
      <c r="H185" s="446">
        <v>2073</v>
      </c>
      <c r="I185" s="787"/>
      <c r="J185" s="617">
        <v>1199</v>
      </c>
      <c r="K185" s="608">
        <v>815</v>
      </c>
      <c r="L185" s="758">
        <v>59</v>
      </c>
    </row>
    <row r="186" spans="1:13" ht="9" customHeight="1">
      <c r="A186" s="494"/>
      <c r="B186" s="608"/>
      <c r="C186" s="617"/>
      <c r="D186" s="446"/>
      <c r="E186" s="786"/>
      <c r="F186" s="446"/>
      <c r="G186" s="446"/>
      <c r="H186" s="446"/>
      <c r="I186" s="787"/>
      <c r="J186" s="617"/>
      <c r="K186" s="608"/>
      <c r="L186" s="758"/>
    </row>
    <row r="187" spans="1:13" ht="13.15" customHeight="1">
      <c r="A187" s="494" t="s">
        <v>462</v>
      </c>
      <c r="B187" s="442">
        <v>28814</v>
      </c>
      <c r="C187" s="446">
        <v>26263309.390000001</v>
      </c>
      <c r="D187" s="446"/>
      <c r="E187" s="786">
        <v>11621</v>
      </c>
      <c r="F187" s="446">
        <v>3154</v>
      </c>
      <c r="G187" s="446">
        <v>97051138.900000006</v>
      </c>
      <c r="H187" s="446">
        <v>14775</v>
      </c>
      <c r="I187" s="787"/>
      <c r="J187" s="617">
        <v>12047</v>
      </c>
      <c r="K187" s="608">
        <v>2235</v>
      </c>
      <c r="L187" s="758">
        <v>493</v>
      </c>
    </row>
    <row r="188" spans="1:13" ht="13.15" customHeight="1">
      <c r="A188" s="494" t="s">
        <v>466</v>
      </c>
      <c r="B188" s="442">
        <v>13150</v>
      </c>
      <c r="C188" s="446">
        <v>11889356.5</v>
      </c>
      <c r="D188" s="446"/>
      <c r="E188" s="786">
        <v>2854</v>
      </c>
      <c r="F188" s="446">
        <v>2592</v>
      </c>
      <c r="G188" s="446">
        <v>60692863.799999997</v>
      </c>
      <c r="H188" s="446">
        <v>5446</v>
      </c>
      <c r="I188" s="787"/>
      <c r="J188" s="617">
        <v>2572</v>
      </c>
      <c r="K188" s="608">
        <v>2689</v>
      </c>
      <c r="L188" s="758">
        <v>185</v>
      </c>
    </row>
    <row r="189" spans="1:13" ht="13.15" customHeight="1">
      <c r="A189" s="494" t="s">
        <v>470</v>
      </c>
      <c r="B189" s="442">
        <v>84676</v>
      </c>
      <c r="C189" s="446">
        <v>77173640.219999999</v>
      </c>
      <c r="D189" s="446"/>
      <c r="E189" s="786">
        <v>27412</v>
      </c>
      <c r="F189" s="446">
        <v>12721</v>
      </c>
      <c r="G189" s="446">
        <v>304878676.06999999</v>
      </c>
      <c r="H189" s="446">
        <v>40133</v>
      </c>
      <c r="I189" s="787"/>
      <c r="J189" s="617">
        <v>28118</v>
      </c>
      <c r="K189" s="608">
        <v>10486</v>
      </c>
      <c r="L189" s="758">
        <v>1529</v>
      </c>
    </row>
    <row r="190" spans="1:13" ht="13.15" customHeight="1">
      <c r="A190" s="494" t="s">
        <v>474</v>
      </c>
      <c r="B190" s="442">
        <v>10648</v>
      </c>
      <c r="C190" s="446">
        <v>9667821.25</v>
      </c>
      <c r="D190" s="446"/>
      <c r="E190" s="786">
        <v>4162</v>
      </c>
      <c r="F190" s="446">
        <v>1134</v>
      </c>
      <c r="G190" s="446">
        <v>39195294.719999999</v>
      </c>
      <c r="H190" s="446">
        <v>5296</v>
      </c>
      <c r="I190" s="787"/>
      <c r="J190" s="617">
        <v>3447</v>
      </c>
      <c r="K190" s="608">
        <v>1713</v>
      </c>
      <c r="L190" s="758">
        <v>136</v>
      </c>
    </row>
    <row r="191" spans="1:13" ht="13.15" customHeight="1">
      <c r="A191" s="494" t="s">
        <v>478</v>
      </c>
      <c r="B191" s="442">
        <v>186895</v>
      </c>
      <c r="C191" s="446">
        <v>170012937.31</v>
      </c>
      <c r="D191" s="446"/>
      <c r="E191" s="786">
        <v>70273</v>
      </c>
      <c r="F191" s="446">
        <v>29442</v>
      </c>
      <c r="G191" s="446">
        <v>1466620880.03</v>
      </c>
      <c r="H191" s="446">
        <v>99715</v>
      </c>
      <c r="I191" s="787"/>
      <c r="J191" s="617">
        <v>76128</v>
      </c>
      <c r="K191" s="608">
        <v>20507</v>
      </c>
      <c r="L191" s="758">
        <v>3080</v>
      </c>
    </row>
    <row r="192" spans="1:13" ht="10.15" customHeight="1">
      <c r="A192" s="494"/>
      <c r="B192" s="442"/>
      <c r="C192" s="446"/>
      <c r="D192" s="446"/>
      <c r="E192" s="786"/>
      <c r="F192" s="446"/>
      <c r="G192" s="446"/>
      <c r="H192" s="446"/>
      <c r="I192" s="787"/>
      <c r="J192" s="617"/>
      <c r="K192" s="608"/>
      <c r="L192" s="758"/>
    </row>
    <row r="193" spans="1:13" ht="13.15" customHeight="1">
      <c r="A193" s="494" t="s">
        <v>29</v>
      </c>
      <c r="B193" s="442">
        <v>90864</v>
      </c>
      <c r="C193" s="446">
        <v>82717630.340000004</v>
      </c>
      <c r="D193" s="446"/>
      <c r="E193" s="786">
        <v>33704</v>
      </c>
      <c r="F193" s="446">
        <v>10650</v>
      </c>
      <c r="G193" s="446">
        <v>319079794.12</v>
      </c>
      <c r="H193" s="446">
        <v>44354</v>
      </c>
      <c r="I193" s="787"/>
      <c r="J193" s="617">
        <v>31231</v>
      </c>
      <c r="K193" s="608">
        <v>12038</v>
      </c>
      <c r="L193" s="758">
        <v>1085</v>
      </c>
    </row>
    <row r="194" spans="1:13" ht="13.15" customHeight="1">
      <c r="A194" s="494" t="s">
        <v>486</v>
      </c>
      <c r="B194" s="442">
        <v>26060</v>
      </c>
      <c r="C194" s="446">
        <v>23602346.91</v>
      </c>
      <c r="D194" s="446"/>
      <c r="E194" s="786">
        <v>7907</v>
      </c>
      <c r="F194" s="446">
        <v>3737</v>
      </c>
      <c r="G194" s="446">
        <v>134698941.41</v>
      </c>
      <c r="H194" s="446">
        <v>11644</v>
      </c>
      <c r="I194" s="787"/>
      <c r="J194" s="617">
        <v>6695</v>
      </c>
      <c r="K194" s="608">
        <v>4642</v>
      </c>
      <c r="L194" s="758">
        <v>307</v>
      </c>
    </row>
    <row r="195" spans="1:13" ht="13.15" customHeight="1">
      <c r="A195" s="494" t="s">
        <v>490</v>
      </c>
      <c r="B195" s="442">
        <v>24195</v>
      </c>
      <c r="C195" s="446">
        <v>21904605.050000001</v>
      </c>
      <c r="D195" s="446"/>
      <c r="E195" s="786">
        <v>8443</v>
      </c>
      <c r="F195" s="446">
        <v>2946</v>
      </c>
      <c r="G195" s="446">
        <v>81161672.099999994</v>
      </c>
      <c r="H195" s="446">
        <v>11389</v>
      </c>
      <c r="I195" s="787"/>
      <c r="J195" s="617">
        <v>7085</v>
      </c>
      <c r="K195" s="608">
        <v>3988</v>
      </c>
      <c r="L195" s="758">
        <v>316</v>
      </c>
    </row>
    <row r="196" spans="1:13" ht="13.15" customHeight="1">
      <c r="A196" s="494" t="s">
        <v>494</v>
      </c>
      <c r="B196" s="442">
        <v>84536</v>
      </c>
      <c r="C196" s="446">
        <v>76944616.829999998</v>
      </c>
      <c r="D196" s="446"/>
      <c r="E196" s="786">
        <v>21225</v>
      </c>
      <c r="F196" s="446">
        <v>15964</v>
      </c>
      <c r="G196" s="446">
        <v>403945124.52999997</v>
      </c>
      <c r="H196" s="446">
        <v>37189</v>
      </c>
      <c r="I196" s="787"/>
      <c r="J196" s="617">
        <v>21198</v>
      </c>
      <c r="K196" s="608">
        <v>14270</v>
      </c>
      <c r="L196" s="758">
        <v>1721</v>
      </c>
    </row>
    <row r="197" spans="1:13" ht="10.7" customHeight="1">
      <c r="A197" s="494"/>
      <c r="B197" s="442"/>
      <c r="C197" s="446"/>
      <c r="D197" s="446"/>
      <c r="E197" s="786"/>
      <c r="F197" s="446"/>
      <c r="G197" s="446"/>
      <c r="H197" s="446"/>
      <c r="I197" s="787"/>
      <c r="J197" s="617"/>
      <c r="K197" s="608"/>
      <c r="L197" s="758"/>
    </row>
    <row r="198" spans="1:13" ht="13.15" customHeight="1">
      <c r="A198" s="494" t="s">
        <v>30</v>
      </c>
      <c r="B198" s="442">
        <v>426331</v>
      </c>
      <c r="C198" s="446">
        <v>386575875.26999998</v>
      </c>
      <c r="D198" s="446"/>
      <c r="E198" s="786">
        <v>121242</v>
      </c>
      <c r="F198" s="446">
        <v>77620</v>
      </c>
      <c r="G198" s="446">
        <v>2020430663.6500001</v>
      </c>
      <c r="H198" s="446">
        <v>198862</v>
      </c>
      <c r="I198" s="787"/>
      <c r="J198" s="617">
        <v>118134</v>
      </c>
      <c r="K198" s="608">
        <v>71632</v>
      </c>
      <c r="L198" s="758">
        <v>9096</v>
      </c>
    </row>
    <row r="199" spans="1:13" ht="13.15" customHeight="1">
      <c r="A199" s="494" t="s">
        <v>499</v>
      </c>
      <c r="B199" s="442">
        <v>21686</v>
      </c>
      <c r="C199" s="446">
        <v>19663822.949999999</v>
      </c>
      <c r="D199" s="446"/>
      <c r="E199" s="786">
        <v>7588</v>
      </c>
      <c r="F199" s="446">
        <v>2328</v>
      </c>
      <c r="G199" s="446">
        <v>65281783.509999998</v>
      </c>
      <c r="H199" s="446">
        <v>9916</v>
      </c>
      <c r="I199" s="787"/>
      <c r="J199" s="617">
        <v>6339</v>
      </c>
      <c r="K199" s="608">
        <v>3333</v>
      </c>
      <c r="L199" s="758">
        <v>244</v>
      </c>
    </row>
    <row r="200" spans="1:13" ht="13.15" customHeight="1">
      <c r="A200" s="495" t="s">
        <v>502</v>
      </c>
      <c r="B200" s="446">
        <v>13154</v>
      </c>
      <c r="C200" s="446">
        <v>11766548.6</v>
      </c>
      <c r="D200" s="446"/>
      <c r="E200" s="786">
        <v>4153</v>
      </c>
      <c r="F200" s="446">
        <v>2215</v>
      </c>
      <c r="G200" s="446">
        <v>79714572.780000001</v>
      </c>
      <c r="H200" s="446">
        <v>6368</v>
      </c>
      <c r="I200" s="787"/>
      <c r="J200" s="617">
        <v>4066</v>
      </c>
      <c r="K200" s="617">
        <v>2013</v>
      </c>
      <c r="L200" s="760">
        <v>289</v>
      </c>
    </row>
    <row r="201" spans="1:13" ht="13.15" customHeight="1">
      <c r="A201" s="495" t="s">
        <v>505</v>
      </c>
      <c r="B201" s="446">
        <v>27965</v>
      </c>
      <c r="C201" s="446">
        <v>25317354.27</v>
      </c>
      <c r="D201" s="446"/>
      <c r="E201" s="786">
        <v>9585</v>
      </c>
      <c r="F201" s="446">
        <v>3630</v>
      </c>
      <c r="G201" s="446">
        <v>135240214.69999999</v>
      </c>
      <c r="H201" s="446">
        <v>13215</v>
      </c>
      <c r="I201" s="787"/>
      <c r="J201" s="617">
        <v>8824</v>
      </c>
      <c r="K201" s="617">
        <v>3993</v>
      </c>
      <c r="L201" s="760">
        <v>398</v>
      </c>
      <c r="M201" s="763"/>
    </row>
    <row r="202" spans="1:13" ht="10.7" customHeight="1">
      <c r="A202" s="443"/>
      <c r="B202" s="816"/>
      <c r="C202" s="816"/>
      <c r="D202" s="817"/>
      <c r="E202" s="818"/>
      <c r="F202" s="816"/>
      <c r="G202" s="816"/>
      <c r="H202" s="816"/>
      <c r="I202" s="817"/>
      <c r="J202" s="819"/>
      <c r="K202" s="819"/>
      <c r="L202" s="820"/>
      <c r="M202" s="763"/>
    </row>
    <row r="203" spans="1:13" ht="15" customHeight="1">
      <c r="A203" s="537" t="s">
        <v>31</v>
      </c>
      <c r="B203" s="821">
        <f>SUM(B181:B201)+B176</f>
        <v>2340094</v>
      </c>
      <c r="C203" s="821">
        <f>SUM(C181:C201)+C176</f>
        <v>2124038404.2599998</v>
      </c>
      <c r="D203" s="822"/>
      <c r="E203" s="821">
        <f>SUM(E181:E201)+E176</f>
        <v>739729</v>
      </c>
      <c r="F203" s="821">
        <f>SUM(F181:F201)+F176</f>
        <v>380142</v>
      </c>
      <c r="G203" s="821">
        <f>SUM(G181:G201)+G176</f>
        <v>10991452274.08</v>
      </c>
      <c r="H203" s="821">
        <f>SUM(H181:H201)+H176</f>
        <v>1119871</v>
      </c>
      <c r="I203" s="809"/>
      <c r="J203" s="821">
        <f>SUM(J181:J201)+J176</f>
        <v>728577</v>
      </c>
      <c r="K203" s="821">
        <f>SUM(K181:K201)+K176</f>
        <v>345913</v>
      </c>
      <c r="L203" s="821">
        <f>SUM(L181:L201)+L176</f>
        <v>45381</v>
      </c>
    </row>
    <row r="204" spans="1:13" ht="15" customHeight="1">
      <c r="A204" s="534" t="s">
        <v>26</v>
      </c>
      <c r="B204" s="806">
        <f>B144</f>
        <v>6011140</v>
      </c>
      <c r="C204" s="823">
        <f>C144</f>
        <v>5456175144.5500011</v>
      </c>
      <c r="D204" s="807"/>
      <c r="E204" s="808">
        <f t="shared" ref="E204:L204" si="4">E144</f>
        <v>1534698</v>
      </c>
      <c r="F204" s="806">
        <f t="shared" si="4"/>
        <v>1096322</v>
      </c>
      <c r="G204" s="535">
        <f t="shared" si="4"/>
        <v>30966372785.309994</v>
      </c>
      <c r="H204" s="806">
        <f t="shared" si="4"/>
        <v>2631020</v>
      </c>
      <c r="I204" s="809"/>
      <c r="J204" s="810">
        <f t="shared" si="4"/>
        <v>1442759</v>
      </c>
      <c r="K204" s="810">
        <f t="shared" si="4"/>
        <v>1103624</v>
      </c>
      <c r="L204" s="810">
        <f t="shared" si="4"/>
        <v>84637</v>
      </c>
    </row>
    <row r="205" spans="1:13" ht="15" customHeight="1">
      <c r="A205" s="534" t="s">
        <v>735</v>
      </c>
      <c r="B205" s="806">
        <v>311775</v>
      </c>
      <c r="C205" s="823">
        <v>214588939.06</v>
      </c>
      <c r="D205" s="807"/>
      <c r="E205" s="808">
        <v>90470</v>
      </c>
      <c r="F205" s="806">
        <v>66187</v>
      </c>
      <c r="G205" s="535">
        <v>13058926584.99</v>
      </c>
      <c r="H205" s="806">
        <v>156657</v>
      </c>
      <c r="I205" s="809"/>
      <c r="J205" s="810">
        <v>86807</v>
      </c>
      <c r="K205" s="810">
        <v>47035</v>
      </c>
      <c r="L205" s="824">
        <v>22815</v>
      </c>
    </row>
    <row r="206" spans="1:13" ht="13.15" customHeight="1">
      <c r="A206" s="537"/>
      <c r="B206" s="821"/>
      <c r="C206" s="535"/>
      <c r="D206" s="822"/>
      <c r="E206" s="825"/>
      <c r="F206" s="821"/>
      <c r="G206" s="826"/>
      <c r="H206" s="806"/>
      <c r="I206" s="827"/>
      <c r="J206" s="828"/>
      <c r="K206" s="828"/>
      <c r="L206" s="760"/>
    </row>
    <row r="207" spans="1:13" ht="15" customHeight="1">
      <c r="A207" s="534" t="s">
        <v>32</v>
      </c>
      <c r="B207" s="806">
        <f>SUM(B203:B205)</f>
        <v>8663009</v>
      </c>
      <c r="C207" s="535">
        <f>SUM(C203:C205)</f>
        <v>7794802487.8700018</v>
      </c>
      <c r="D207" s="807"/>
      <c r="E207" s="806">
        <f>SUM(E203:E205)</f>
        <v>2364897</v>
      </c>
      <c r="F207" s="806">
        <f>SUM(F203:F205)</f>
        <v>1542651</v>
      </c>
      <c r="G207" s="535">
        <f>SUM(G203:G205)</f>
        <v>55016751644.37999</v>
      </c>
      <c r="H207" s="806">
        <f>SUM(H203:H205)</f>
        <v>3907548</v>
      </c>
      <c r="I207" s="809"/>
      <c r="J207" s="810">
        <f>SUM(J203:J205)</f>
        <v>2258143</v>
      </c>
      <c r="K207" s="810">
        <f>SUM(K203:K205)</f>
        <v>1496572</v>
      </c>
      <c r="L207" s="810">
        <f>SUM(L203:L205)</f>
        <v>152833</v>
      </c>
    </row>
    <row r="208" spans="1:13" ht="13.15" customHeight="1">
      <c r="A208" s="539"/>
      <c r="B208" s="762"/>
      <c r="C208" s="539"/>
      <c r="D208" s="539"/>
      <c r="E208" s="762"/>
      <c r="F208" s="762"/>
      <c r="G208" s="539"/>
      <c r="H208" s="762"/>
      <c r="I208" s="762"/>
      <c r="J208" s="760"/>
      <c r="K208" s="760"/>
      <c r="L208" s="619"/>
    </row>
    <row r="209" spans="1:12" ht="13.15" customHeight="1">
      <c r="A209" s="505" t="s">
        <v>1</v>
      </c>
      <c r="B209" s="757"/>
      <c r="C209" s="757"/>
      <c r="D209" s="757"/>
      <c r="E209" s="513"/>
      <c r="F209" s="513"/>
      <c r="G209" s="513"/>
      <c r="H209" s="513"/>
      <c r="I209" s="513"/>
      <c r="J209" s="759"/>
      <c r="K209" s="759"/>
      <c r="L209" s="759"/>
    </row>
    <row r="210" spans="1:12" ht="14.25" customHeight="1">
      <c r="A210" s="829" t="s">
        <v>1121</v>
      </c>
      <c r="B210" s="829"/>
      <c r="C210" s="829"/>
      <c r="D210" s="829"/>
      <c r="E210" s="829"/>
      <c r="F210" s="829"/>
      <c r="G210" s="829"/>
      <c r="H210" s="829"/>
      <c r="I210" s="829"/>
      <c r="J210" s="830"/>
      <c r="K210" s="830"/>
      <c r="L210" s="830"/>
    </row>
    <row r="211" spans="1:12">
      <c r="A211" s="505" t="s">
        <v>742</v>
      </c>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134:C134"/>
    <mergeCell ref="E134:H134"/>
    <mergeCell ref="B146:C146"/>
    <mergeCell ref="E146:H146"/>
    <mergeCell ref="B177:C177"/>
    <mergeCell ref="E177:H177"/>
    <mergeCell ref="B5:C5"/>
    <mergeCell ref="E5:H5"/>
    <mergeCell ref="B48:C48"/>
    <mergeCell ref="E48:H48"/>
    <mergeCell ref="B91:C91"/>
    <mergeCell ref="E91:H91"/>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9"/>
  <sheetViews>
    <sheetView showOutlineSymbols="0" zoomScaleNormal="100" workbookViewId="0">
      <pane xSplit="1" topLeftCell="B1" activePane="topRight" state="frozen"/>
      <selection activeCell="I27" sqref="I27"/>
      <selection pane="topRight"/>
    </sheetView>
  </sheetViews>
  <sheetFormatPr defaultColWidth="10.7109375" defaultRowHeight="15"/>
  <cols>
    <col min="1" max="1" width="18.28515625" style="527" customWidth="1"/>
    <col min="2" max="2" width="19.140625" style="445" customWidth="1"/>
    <col min="3" max="3" width="18.28515625" style="527" bestFit="1" customWidth="1"/>
    <col min="4" max="4" width="17.7109375" style="527" bestFit="1" customWidth="1"/>
    <col min="5" max="5" width="19.140625" style="527" bestFit="1" customWidth="1"/>
    <col min="6" max="6" width="20" style="527" customWidth="1"/>
    <col min="7" max="7" width="17.85546875" style="527" customWidth="1"/>
    <col min="8" max="16384" width="10.7109375" style="527"/>
  </cols>
  <sheetData>
    <row r="1" spans="1:8" ht="18">
      <c r="A1" s="832" t="s">
        <v>743</v>
      </c>
      <c r="B1" s="833"/>
      <c r="C1" s="833"/>
      <c r="D1" s="833"/>
      <c r="E1" s="833"/>
      <c r="F1" s="833"/>
      <c r="G1" s="833"/>
    </row>
    <row r="2" spans="1:8" ht="15.75">
      <c r="A2" s="508" t="s">
        <v>744</v>
      </c>
      <c r="B2" s="833"/>
      <c r="C2" s="833"/>
      <c r="D2" s="833"/>
      <c r="E2" s="833"/>
      <c r="F2" s="833"/>
      <c r="G2" s="833"/>
    </row>
    <row r="3" spans="1:8" ht="15.75">
      <c r="A3" s="761" t="str">
        <f>'Table 1.2'!A3</f>
        <v>Taxable Year 2015</v>
      </c>
      <c r="B3" s="833"/>
      <c r="C3" s="833"/>
      <c r="D3" s="833"/>
      <c r="E3" s="833"/>
      <c r="F3" s="833"/>
      <c r="G3" s="833"/>
    </row>
    <row r="4" spans="1:8" ht="13.15" customHeight="1" thickBot="1">
      <c r="A4" s="763"/>
      <c r="B4" s="834"/>
      <c r="C4" s="834"/>
      <c r="D4" s="834"/>
      <c r="E4" s="834"/>
      <c r="F4" s="834"/>
      <c r="G4" s="834"/>
    </row>
    <row r="5" spans="1:8">
      <c r="A5" s="835"/>
      <c r="B5" s="835" t="s">
        <v>745</v>
      </c>
      <c r="C5" s="835" t="s">
        <v>746</v>
      </c>
      <c r="D5" s="835" t="s">
        <v>747</v>
      </c>
      <c r="E5" s="835" t="s">
        <v>747</v>
      </c>
      <c r="F5" s="835" t="s">
        <v>747</v>
      </c>
      <c r="G5" s="835" t="s">
        <v>748</v>
      </c>
      <c r="H5" s="763"/>
    </row>
    <row r="6" spans="1:8" ht="13.15" customHeight="1">
      <c r="A6" s="836" t="s">
        <v>25</v>
      </c>
      <c r="B6" s="836" t="s">
        <v>749</v>
      </c>
      <c r="C6" s="836" t="s">
        <v>750</v>
      </c>
      <c r="D6" s="836" t="s">
        <v>751</v>
      </c>
      <c r="E6" s="836" t="s">
        <v>752</v>
      </c>
      <c r="F6" s="836" t="s">
        <v>753</v>
      </c>
      <c r="G6" s="836" t="s">
        <v>754</v>
      </c>
    </row>
    <row r="7" spans="1:8" ht="10.7" customHeight="1">
      <c r="A7" s="834"/>
      <c r="B7" s="834"/>
      <c r="C7" s="834"/>
      <c r="D7" s="834"/>
      <c r="E7" s="834"/>
      <c r="F7" s="834"/>
      <c r="G7" s="834"/>
    </row>
    <row r="8" spans="1:8" ht="13.15" customHeight="1">
      <c r="A8" s="445" t="s">
        <v>435</v>
      </c>
      <c r="B8" s="837">
        <v>536193147.02999997</v>
      </c>
      <c r="C8" s="837">
        <v>37199805.32</v>
      </c>
      <c r="D8" s="837">
        <v>23606920</v>
      </c>
      <c r="E8" s="837">
        <v>121202858.53</v>
      </c>
      <c r="F8" s="837">
        <v>354183563.18000001</v>
      </c>
      <c r="G8" s="837">
        <v>27298085.77</v>
      </c>
    </row>
    <row r="9" spans="1:8" ht="13.15" customHeight="1">
      <c r="A9" s="445" t="s">
        <v>439</v>
      </c>
      <c r="B9" s="445">
        <v>4217148184.54</v>
      </c>
      <c r="C9" s="445">
        <v>109652605.02</v>
      </c>
      <c r="D9" s="445">
        <v>72512054</v>
      </c>
      <c r="E9" s="445">
        <v>409146077.11000001</v>
      </c>
      <c r="F9" s="445">
        <v>3625837448.4099998</v>
      </c>
      <c r="G9" s="445">
        <v>230316604.91</v>
      </c>
    </row>
    <row r="10" spans="1:8" ht="13.15" customHeight="1">
      <c r="A10" s="445" t="s">
        <v>443</v>
      </c>
      <c r="B10" s="445">
        <v>249748230.00999999</v>
      </c>
      <c r="C10" s="445">
        <v>14291701.890000001</v>
      </c>
      <c r="D10" s="445">
        <v>9424247</v>
      </c>
      <c r="E10" s="445">
        <v>51476687.460000001</v>
      </c>
      <c r="F10" s="445">
        <v>174555593.66</v>
      </c>
      <c r="G10" s="445">
        <v>12825865.25</v>
      </c>
    </row>
    <row r="11" spans="1:8" ht="13.15" customHeight="1">
      <c r="A11" s="445" t="s">
        <v>447</v>
      </c>
      <c r="B11" s="445">
        <v>214747323.31</v>
      </c>
      <c r="C11" s="445">
        <v>12750301.91</v>
      </c>
      <c r="D11" s="445">
        <v>8414452</v>
      </c>
      <c r="E11" s="445">
        <v>46574975.100000001</v>
      </c>
      <c r="F11" s="445">
        <v>147007594.30000001</v>
      </c>
      <c r="G11" s="445">
        <v>10980287.85</v>
      </c>
    </row>
    <row r="12" spans="1:8" ht="13.15" customHeight="1">
      <c r="A12" s="445" t="s">
        <v>451</v>
      </c>
      <c r="B12" s="445">
        <v>456090323.38999999</v>
      </c>
      <c r="C12" s="445">
        <v>29005553</v>
      </c>
      <c r="D12" s="445">
        <v>19227459</v>
      </c>
      <c r="E12" s="445">
        <v>105974061.04000001</v>
      </c>
      <c r="F12" s="445">
        <v>301883250.35000002</v>
      </c>
      <c r="G12" s="445">
        <v>23076944.02</v>
      </c>
    </row>
    <row r="13" spans="1:8" ht="10.7" customHeight="1">
      <c r="A13" s="445"/>
      <c r="C13" s="445"/>
      <c r="D13" s="445"/>
      <c r="E13" s="445"/>
      <c r="F13" s="445"/>
      <c r="G13" s="445"/>
    </row>
    <row r="14" spans="1:8" ht="13.15" customHeight="1">
      <c r="A14" s="445" t="s">
        <v>455</v>
      </c>
      <c r="B14" s="445">
        <v>223317901.25999999</v>
      </c>
      <c r="C14" s="445">
        <v>13732614</v>
      </c>
      <c r="D14" s="445">
        <v>9092426</v>
      </c>
      <c r="E14" s="445">
        <v>50036478.5</v>
      </c>
      <c r="F14" s="445">
        <v>150456382.75999999</v>
      </c>
      <c r="G14" s="445">
        <v>11331893.460000001</v>
      </c>
    </row>
    <row r="15" spans="1:8" ht="13.15" customHeight="1">
      <c r="A15" s="445" t="s">
        <v>459</v>
      </c>
      <c r="B15" s="445">
        <v>12257998783.719999</v>
      </c>
      <c r="C15" s="445">
        <v>328726824.94</v>
      </c>
      <c r="D15" s="445">
        <v>216993342.21000001</v>
      </c>
      <c r="E15" s="445">
        <v>1243789799.6800001</v>
      </c>
      <c r="F15" s="445">
        <v>10468488816.889999</v>
      </c>
      <c r="G15" s="445">
        <v>671333465.70000005</v>
      </c>
    </row>
    <row r="16" spans="1:8" ht="13.15" customHeight="1">
      <c r="A16" s="445" t="s">
        <v>463</v>
      </c>
      <c r="B16" s="445">
        <v>1333139444.45</v>
      </c>
      <c r="C16" s="445">
        <v>73181571.099999994</v>
      </c>
      <c r="D16" s="445">
        <v>48514063</v>
      </c>
      <c r="E16" s="445">
        <v>271298821.81</v>
      </c>
      <c r="F16" s="445">
        <v>940144988.53999996</v>
      </c>
      <c r="G16" s="445">
        <v>68419509.120000005</v>
      </c>
    </row>
    <row r="17" spans="1:7" ht="13.15" customHeight="1">
      <c r="A17" s="445" t="s">
        <v>467</v>
      </c>
      <c r="B17" s="445">
        <v>81652911.870000005</v>
      </c>
      <c r="C17" s="445">
        <v>4834928.49</v>
      </c>
      <c r="D17" s="445">
        <v>3178691</v>
      </c>
      <c r="E17" s="445">
        <v>17308864.07</v>
      </c>
      <c r="F17" s="445">
        <v>56330428.310000002</v>
      </c>
      <c r="G17" s="445">
        <v>4186018.01</v>
      </c>
    </row>
    <row r="18" spans="1:7" ht="13.15" customHeight="1">
      <c r="A18" s="445" t="s">
        <v>471</v>
      </c>
      <c r="B18" s="445">
        <v>1658884775.3499999</v>
      </c>
      <c r="C18" s="445">
        <v>75158683.060000002</v>
      </c>
      <c r="D18" s="445">
        <v>49843021</v>
      </c>
      <c r="E18" s="445">
        <v>278698375.81999999</v>
      </c>
      <c r="F18" s="445">
        <v>1255184695.47</v>
      </c>
      <c r="G18" s="445">
        <v>86890748.409999996</v>
      </c>
    </row>
    <row r="19" spans="1:7" ht="10.7" customHeight="1">
      <c r="A19" s="445"/>
      <c r="C19" s="445"/>
      <c r="D19" s="445"/>
      <c r="E19" s="445"/>
      <c r="F19" s="445"/>
      <c r="G19" s="445"/>
    </row>
    <row r="20" spans="1:7" ht="13.15" customHeight="1">
      <c r="A20" s="445" t="s">
        <v>475</v>
      </c>
      <c r="B20" s="445">
        <v>88643328.920000002</v>
      </c>
      <c r="C20" s="445">
        <v>5200225</v>
      </c>
      <c r="D20" s="445">
        <v>3448637</v>
      </c>
      <c r="E20" s="445">
        <v>19326021.5</v>
      </c>
      <c r="F20" s="445">
        <v>60668445.420000002</v>
      </c>
      <c r="G20" s="445">
        <v>4519213.5</v>
      </c>
    </row>
    <row r="21" spans="1:7" ht="13.15" customHeight="1">
      <c r="A21" s="445" t="s">
        <v>479</v>
      </c>
      <c r="B21" s="445">
        <v>715235269.26999998</v>
      </c>
      <c r="C21" s="445">
        <v>31933906</v>
      </c>
      <c r="D21" s="445">
        <v>21183504</v>
      </c>
      <c r="E21" s="445">
        <v>119833880.75</v>
      </c>
      <c r="F21" s="445">
        <v>542283978.51999998</v>
      </c>
      <c r="G21" s="445">
        <v>37434991.740000002</v>
      </c>
    </row>
    <row r="22" spans="1:7" ht="13.15" customHeight="1">
      <c r="A22" s="445" t="s">
        <v>483</v>
      </c>
      <c r="B22" s="445">
        <v>182593542.87</v>
      </c>
      <c r="C22" s="445">
        <v>13814691.199999999</v>
      </c>
      <c r="D22" s="445">
        <v>9052169.7200000007</v>
      </c>
      <c r="E22" s="445">
        <v>47579896.789999999</v>
      </c>
      <c r="F22" s="445">
        <v>112146785.16</v>
      </c>
      <c r="G22" s="445">
        <v>9158456.5999999996</v>
      </c>
    </row>
    <row r="23" spans="1:7" ht="13.15" customHeight="1">
      <c r="A23" s="445" t="s">
        <v>487</v>
      </c>
      <c r="B23" s="445">
        <v>224440649.68000001</v>
      </c>
      <c r="C23" s="445">
        <v>13422926.109999999</v>
      </c>
      <c r="D23" s="445">
        <v>8883455.6300000008</v>
      </c>
      <c r="E23" s="445">
        <v>48866497.399999999</v>
      </c>
      <c r="F23" s="445">
        <v>153267770.53999999</v>
      </c>
      <c r="G23" s="445">
        <v>11488978.41</v>
      </c>
    </row>
    <row r="24" spans="1:7" ht="13.15" customHeight="1">
      <c r="A24" s="445" t="s">
        <v>491</v>
      </c>
      <c r="B24" s="445">
        <v>179877538.97999999</v>
      </c>
      <c r="C24" s="445">
        <v>12375138</v>
      </c>
      <c r="D24" s="445">
        <v>8188972</v>
      </c>
      <c r="E24" s="445">
        <v>44472419</v>
      </c>
      <c r="F24" s="445">
        <v>114841009.98</v>
      </c>
      <c r="G24" s="445">
        <v>9070145</v>
      </c>
    </row>
    <row r="25" spans="1:7" ht="10.7" customHeight="1">
      <c r="A25" s="445"/>
      <c r="C25" s="445"/>
      <c r="D25" s="445"/>
      <c r="E25" s="445"/>
      <c r="F25" s="445"/>
      <c r="G25" s="445"/>
    </row>
    <row r="26" spans="1:7" ht="13.15" customHeight="1">
      <c r="A26" s="445" t="s">
        <v>495</v>
      </c>
      <c r="B26" s="445">
        <v>836654583.14999998</v>
      </c>
      <c r="C26" s="445">
        <v>50333567</v>
      </c>
      <c r="D26" s="445">
        <v>33398951</v>
      </c>
      <c r="E26" s="445">
        <v>184178120.34</v>
      </c>
      <c r="F26" s="445">
        <v>568743944.80999994</v>
      </c>
      <c r="G26" s="445">
        <v>42628396.07</v>
      </c>
    </row>
    <row r="27" spans="1:7" ht="13.15" customHeight="1">
      <c r="A27" s="445" t="s">
        <v>497</v>
      </c>
      <c r="B27" s="445">
        <v>520625132.69</v>
      </c>
      <c r="C27" s="445">
        <v>29896436</v>
      </c>
      <c r="D27" s="445">
        <v>19792044.84</v>
      </c>
      <c r="E27" s="445">
        <v>109221381.59999999</v>
      </c>
      <c r="F27" s="445">
        <v>361715270.25</v>
      </c>
      <c r="G27" s="445">
        <v>26788586.719999999</v>
      </c>
    </row>
    <row r="28" spans="1:7" ht="13.15" customHeight="1">
      <c r="A28" s="445" t="s">
        <v>500</v>
      </c>
      <c r="B28" s="445">
        <v>333908239.99000001</v>
      </c>
      <c r="C28" s="445">
        <v>23716614.899999999</v>
      </c>
      <c r="D28" s="445">
        <v>15664440</v>
      </c>
      <c r="E28" s="445">
        <v>85918704.819999993</v>
      </c>
      <c r="F28" s="445">
        <v>208608480.27000001</v>
      </c>
      <c r="G28" s="445">
        <v>16620329.039999999</v>
      </c>
    </row>
    <row r="29" spans="1:7" ht="13.15" customHeight="1">
      <c r="A29" s="445" t="s">
        <v>503</v>
      </c>
      <c r="B29" s="445">
        <v>130541127.59999999</v>
      </c>
      <c r="C29" s="445">
        <v>7555934</v>
      </c>
      <c r="D29" s="445">
        <v>4985965</v>
      </c>
      <c r="E29" s="445">
        <v>27585833.800000001</v>
      </c>
      <c r="F29" s="445">
        <v>90413394.799999997</v>
      </c>
      <c r="G29" s="445">
        <v>6725575.6100000003</v>
      </c>
    </row>
    <row r="30" spans="1:7" ht="13.15" customHeight="1">
      <c r="A30" s="445" t="s">
        <v>506</v>
      </c>
      <c r="B30" s="445">
        <v>161605930.96000001</v>
      </c>
      <c r="C30" s="445">
        <v>10285652.9</v>
      </c>
      <c r="D30" s="445">
        <v>6742972</v>
      </c>
      <c r="E30" s="445">
        <v>36261947.060000002</v>
      </c>
      <c r="F30" s="445">
        <v>108315359</v>
      </c>
      <c r="G30" s="445">
        <v>8233398.7300000004</v>
      </c>
    </row>
    <row r="31" spans="1:7" ht="10.7" customHeight="1">
      <c r="A31" s="445"/>
      <c r="C31" s="445"/>
      <c r="D31" s="445"/>
      <c r="E31" s="445"/>
      <c r="F31" s="445"/>
      <c r="G31" s="445"/>
    </row>
    <row r="32" spans="1:7" ht="13.15" customHeight="1">
      <c r="A32" s="445" t="s">
        <v>508</v>
      </c>
      <c r="B32" s="445">
        <v>8534059083.3699999</v>
      </c>
      <c r="C32" s="445">
        <v>355798853.63</v>
      </c>
      <c r="D32" s="445">
        <v>235869568.74000001</v>
      </c>
      <c r="E32" s="445">
        <v>1321002195.3299999</v>
      </c>
      <c r="F32" s="445">
        <v>6621388465.6700001</v>
      </c>
      <c r="G32" s="445">
        <v>451489544.69</v>
      </c>
    </row>
    <row r="33" spans="1:8" ht="13.15" customHeight="1">
      <c r="A33" s="445" t="s">
        <v>511</v>
      </c>
      <c r="B33" s="445">
        <v>438323399.01999998</v>
      </c>
      <c r="C33" s="445">
        <v>15505229.82</v>
      </c>
      <c r="D33" s="445">
        <v>10248171</v>
      </c>
      <c r="E33" s="445">
        <v>57919740.009999998</v>
      </c>
      <c r="F33" s="445">
        <v>354650258.19</v>
      </c>
      <c r="G33" s="445">
        <v>23477857.800000001</v>
      </c>
    </row>
    <row r="34" spans="1:8" ht="13.15" customHeight="1">
      <c r="A34" s="445" t="s">
        <v>513</v>
      </c>
      <c r="B34" s="445">
        <v>71929378.730000004</v>
      </c>
      <c r="C34" s="445">
        <v>4382314.63</v>
      </c>
      <c r="D34" s="445">
        <v>2899965</v>
      </c>
      <c r="E34" s="445">
        <v>16125506.9</v>
      </c>
      <c r="F34" s="445">
        <v>48521592.200000003</v>
      </c>
      <c r="G34" s="445">
        <v>3647079.55</v>
      </c>
    </row>
    <row r="35" spans="1:8" ht="13.15" customHeight="1">
      <c r="A35" s="445" t="s">
        <v>516</v>
      </c>
      <c r="B35" s="445">
        <v>985218300.88</v>
      </c>
      <c r="C35" s="445">
        <v>48259323</v>
      </c>
      <c r="D35" s="445">
        <v>31981601.039999999</v>
      </c>
      <c r="E35" s="445">
        <v>177658736.09</v>
      </c>
      <c r="F35" s="445">
        <v>727318640.75</v>
      </c>
      <c r="G35" s="445">
        <v>51424074.25</v>
      </c>
    </row>
    <row r="36" spans="1:8" ht="13.15" customHeight="1">
      <c r="A36" s="445" t="s">
        <v>519</v>
      </c>
      <c r="B36" s="445">
        <v>117817413.31999999</v>
      </c>
      <c r="C36" s="445">
        <v>8382794.5700000003</v>
      </c>
      <c r="D36" s="445">
        <v>5527587</v>
      </c>
      <c r="E36" s="445">
        <v>29656520.199999999</v>
      </c>
      <c r="F36" s="445">
        <v>74250511.549999997</v>
      </c>
      <c r="G36" s="445">
        <v>5922823.3899999997</v>
      </c>
    </row>
    <row r="37" spans="1:8" ht="10.7" customHeight="1">
      <c r="A37" s="445"/>
      <c r="C37" s="445"/>
      <c r="D37" s="445"/>
      <c r="E37" s="445"/>
      <c r="F37" s="445"/>
      <c r="G37" s="445"/>
    </row>
    <row r="38" spans="1:8" ht="13.15" customHeight="1">
      <c r="A38" s="445" t="s">
        <v>522</v>
      </c>
      <c r="B38" s="445">
        <v>140358711.56999999</v>
      </c>
      <c r="C38" s="445">
        <v>9093491</v>
      </c>
      <c r="D38" s="445">
        <v>6032991</v>
      </c>
      <c r="E38" s="445">
        <v>33199600.52</v>
      </c>
      <c r="F38" s="445">
        <v>92032629.049999997</v>
      </c>
      <c r="G38" s="445">
        <v>7078857.8700000001</v>
      </c>
    </row>
    <row r="39" spans="1:8" ht="13.15" customHeight="1">
      <c r="A39" s="445" t="s">
        <v>525</v>
      </c>
      <c r="B39" s="445">
        <v>438376256.07999998</v>
      </c>
      <c r="C39" s="445">
        <v>26834175.280000001</v>
      </c>
      <c r="D39" s="445">
        <v>17765607</v>
      </c>
      <c r="E39" s="445">
        <v>97380550.200000003</v>
      </c>
      <c r="F39" s="445">
        <v>296395923.60000002</v>
      </c>
      <c r="G39" s="445">
        <v>22407310.850000001</v>
      </c>
    </row>
    <row r="40" spans="1:8" ht="13.15" customHeight="1">
      <c r="A40" s="445" t="s">
        <v>528</v>
      </c>
      <c r="B40" s="445">
        <v>178168229.86000001</v>
      </c>
      <c r="C40" s="445">
        <v>10903683.460000001</v>
      </c>
      <c r="D40" s="445">
        <v>7186987</v>
      </c>
      <c r="E40" s="445">
        <v>38881100.600000001</v>
      </c>
      <c r="F40" s="445">
        <v>121196458.8</v>
      </c>
      <c r="G40" s="445">
        <v>9139065.6600000001</v>
      </c>
    </row>
    <row r="41" spans="1:8" ht="13.15" customHeight="1">
      <c r="A41" s="838" t="s">
        <v>531</v>
      </c>
      <c r="B41" s="838">
        <v>51381558234.080002</v>
      </c>
      <c r="C41" s="838">
        <v>1284742244.5899999</v>
      </c>
      <c r="D41" s="838">
        <v>849805770.22000003</v>
      </c>
      <c r="E41" s="838">
        <v>4818964226.04</v>
      </c>
      <c r="F41" s="838">
        <v>44428045993.230003</v>
      </c>
      <c r="G41" s="838">
        <v>2812289028.8699999</v>
      </c>
    </row>
    <row r="42" spans="1:8" ht="13.15" customHeight="1">
      <c r="A42" s="838" t="s">
        <v>534</v>
      </c>
      <c r="B42" s="838">
        <v>2631960638.6500001</v>
      </c>
      <c r="C42" s="838">
        <v>76056089.189999998</v>
      </c>
      <c r="D42" s="838">
        <v>50441210</v>
      </c>
      <c r="E42" s="838">
        <v>286451309.63</v>
      </c>
      <c r="F42" s="838">
        <v>2219012029.8299999</v>
      </c>
      <c r="G42" s="838">
        <v>142774959.78999999</v>
      </c>
      <c r="H42" s="763"/>
    </row>
    <row r="43" spans="1:8" ht="18">
      <c r="A43" s="839" t="s">
        <v>755</v>
      </c>
      <c r="B43" s="834"/>
      <c r="C43" s="834"/>
      <c r="D43" s="834"/>
      <c r="E43" s="834"/>
      <c r="F43" s="834"/>
      <c r="G43" s="834"/>
      <c r="H43" s="763"/>
    </row>
    <row r="44" spans="1:8" ht="15.75">
      <c r="A44" s="761" t="s">
        <v>744</v>
      </c>
      <c r="B44" s="834"/>
      <c r="C44" s="834"/>
      <c r="D44" s="834"/>
      <c r="E44" s="834"/>
      <c r="F44" s="834"/>
      <c r="G44" s="834"/>
    </row>
    <row r="45" spans="1:8" ht="15.75">
      <c r="A45" s="761" t="str">
        <f>A3</f>
        <v>Taxable Year 2015</v>
      </c>
      <c r="B45" s="833"/>
      <c r="C45" s="833"/>
      <c r="D45" s="833"/>
      <c r="E45" s="833"/>
      <c r="F45" s="833"/>
      <c r="G45" s="833"/>
    </row>
    <row r="46" spans="1:8" ht="13.15" customHeight="1" thickBot="1">
      <c r="A46" s="763"/>
      <c r="B46" s="834"/>
      <c r="C46" s="834"/>
      <c r="D46" s="834"/>
      <c r="E46" s="834"/>
      <c r="F46" s="834"/>
      <c r="G46" s="834"/>
    </row>
    <row r="47" spans="1:8">
      <c r="A47" s="835"/>
      <c r="B47" s="835" t="s">
        <v>745</v>
      </c>
      <c r="C47" s="835" t="s">
        <v>746</v>
      </c>
      <c r="D47" s="835" t="s">
        <v>747</v>
      </c>
      <c r="E47" s="835" t="s">
        <v>747</v>
      </c>
      <c r="F47" s="835" t="s">
        <v>747</v>
      </c>
      <c r="G47" s="835" t="s">
        <v>748</v>
      </c>
      <c r="H47" s="763"/>
    </row>
    <row r="48" spans="1:8" ht="13.15" customHeight="1">
      <c r="A48" s="836" t="s">
        <v>25</v>
      </c>
      <c r="B48" s="836" t="s">
        <v>749</v>
      </c>
      <c r="C48" s="836" t="s">
        <v>750</v>
      </c>
      <c r="D48" s="836" t="s">
        <v>751</v>
      </c>
      <c r="E48" s="836" t="s">
        <v>752</v>
      </c>
      <c r="F48" s="836" t="s">
        <v>753</v>
      </c>
      <c r="G48" s="836" t="s">
        <v>754</v>
      </c>
    </row>
    <row r="49" spans="1:7" ht="10.7" customHeight="1">
      <c r="A49" s="838"/>
      <c r="B49" s="834"/>
      <c r="C49" s="834"/>
      <c r="D49" s="834"/>
      <c r="E49" s="834"/>
      <c r="F49" s="834"/>
      <c r="G49" s="834"/>
    </row>
    <row r="50" spans="1:7" ht="13.15" customHeight="1">
      <c r="A50" s="445" t="s">
        <v>537</v>
      </c>
      <c r="B50" s="837">
        <v>221233149.46000001</v>
      </c>
      <c r="C50" s="837">
        <v>13345551</v>
      </c>
      <c r="D50" s="837">
        <v>8851068</v>
      </c>
      <c r="E50" s="837">
        <v>49047906.299999997</v>
      </c>
      <c r="F50" s="837">
        <v>149988624.16</v>
      </c>
      <c r="G50" s="837">
        <v>11235296.75</v>
      </c>
    </row>
    <row r="51" spans="1:7" ht="13.15" customHeight="1">
      <c r="A51" s="445" t="s">
        <v>539</v>
      </c>
      <c r="B51" s="445">
        <v>496142822.83999997</v>
      </c>
      <c r="C51" s="445">
        <v>25197164.91</v>
      </c>
      <c r="D51" s="445">
        <v>16682719.5</v>
      </c>
      <c r="E51" s="445">
        <v>93883805.900000006</v>
      </c>
      <c r="F51" s="445">
        <v>360379132.52999997</v>
      </c>
      <c r="G51" s="445">
        <v>25681835.129999999</v>
      </c>
    </row>
    <row r="52" spans="1:7" ht="13.15" customHeight="1">
      <c r="A52" s="445" t="s">
        <v>542</v>
      </c>
      <c r="B52" s="445">
        <v>849988161.77999997</v>
      </c>
      <c r="C52" s="445">
        <v>47396396.200000003</v>
      </c>
      <c r="D52" s="445">
        <v>31417641</v>
      </c>
      <c r="E52" s="445">
        <v>174252774.12</v>
      </c>
      <c r="F52" s="445">
        <v>596921350.46000004</v>
      </c>
      <c r="G52" s="445">
        <v>43684704.32</v>
      </c>
    </row>
    <row r="53" spans="1:7" ht="13.15" customHeight="1">
      <c r="A53" s="445" t="s">
        <v>544</v>
      </c>
      <c r="B53" s="445">
        <v>1936058914.8299999</v>
      </c>
      <c r="C53" s="445">
        <v>88630930.879999995</v>
      </c>
      <c r="D53" s="445">
        <v>58713342</v>
      </c>
      <c r="E53" s="445">
        <v>328993510.04000002</v>
      </c>
      <c r="F53" s="445">
        <v>1459721131.9100001</v>
      </c>
      <c r="G53" s="445">
        <v>101529023.34999999</v>
      </c>
    </row>
    <row r="54" spans="1:7" ht="13.15" customHeight="1">
      <c r="A54" s="445" t="s">
        <v>547</v>
      </c>
      <c r="B54" s="445">
        <v>246084157.03</v>
      </c>
      <c r="C54" s="445">
        <v>14870440</v>
      </c>
      <c r="D54" s="445">
        <v>9869106</v>
      </c>
      <c r="E54" s="445">
        <v>55070471.920000002</v>
      </c>
      <c r="F54" s="445">
        <v>166274139.11000001</v>
      </c>
      <c r="G54" s="445">
        <v>12509019.59</v>
      </c>
    </row>
    <row r="55" spans="1:7" ht="10.7" customHeight="1">
      <c r="A55" s="445"/>
      <c r="C55" s="445"/>
      <c r="D55" s="445"/>
      <c r="E55" s="445"/>
      <c r="F55" s="445"/>
      <c r="G55" s="445"/>
    </row>
    <row r="56" spans="1:7" ht="13.15" customHeight="1">
      <c r="A56" s="445" t="s">
        <v>550</v>
      </c>
      <c r="B56" s="608">
        <v>726122517.64999998</v>
      </c>
      <c r="C56" s="608">
        <v>37812677</v>
      </c>
      <c r="D56" s="608">
        <v>25023755</v>
      </c>
      <c r="E56" s="608">
        <v>139260228.80000001</v>
      </c>
      <c r="F56" s="608">
        <v>524025856.85000002</v>
      </c>
      <c r="G56" s="608">
        <v>37588953.350000001</v>
      </c>
    </row>
    <row r="57" spans="1:7" ht="13.15" customHeight="1">
      <c r="A57" s="445" t="s">
        <v>552</v>
      </c>
      <c r="B57" s="445">
        <v>1227478234.8199999</v>
      </c>
      <c r="C57" s="445">
        <v>24149590</v>
      </c>
      <c r="D57" s="445">
        <v>16028806</v>
      </c>
      <c r="E57" s="445">
        <v>91343201.319999993</v>
      </c>
      <c r="F57" s="445">
        <v>1095956637.5</v>
      </c>
      <c r="G57" s="445">
        <v>67747956</v>
      </c>
    </row>
    <row r="58" spans="1:7" ht="13.15" customHeight="1">
      <c r="A58" s="445" t="s">
        <v>554</v>
      </c>
      <c r="B58" s="445">
        <v>196566712.13999999</v>
      </c>
      <c r="C58" s="445">
        <v>12535374.92</v>
      </c>
      <c r="D58" s="445">
        <v>8277327</v>
      </c>
      <c r="E58" s="445">
        <v>45017947</v>
      </c>
      <c r="F58" s="445">
        <v>130736063.22</v>
      </c>
      <c r="G58" s="445">
        <v>9954740.2100000009</v>
      </c>
    </row>
    <row r="59" spans="1:7" ht="13.15" customHeight="1">
      <c r="A59" s="445" t="s">
        <v>557</v>
      </c>
      <c r="B59" s="445">
        <v>352665247.58999997</v>
      </c>
      <c r="C59" s="445">
        <v>19002018</v>
      </c>
      <c r="D59" s="445">
        <v>12602724.699999999</v>
      </c>
      <c r="E59" s="445">
        <v>70491216.120000005</v>
      </c>
      <c r="F59" s="445">
        <v>250569288.77000001</v>
      </c>
      <c r="G59" s="445">
        <v>18173710.09</v>
      </c>
    </row>
    <row r="60" spans="1:7" ht="13.15" customHeight="1">
      <c r="A60" s="445" t="s">
        <v>560</v>
      </c>
      <c r="B60" s="445">
        <v>157004205.13999999</v>
      </c>
      <c r="C60" s="445">
        <v>11286085.65</v>
      </c>
      <c r="D60" s="445">
        <v>7306311</v>
      </c>
      <c r="E60" s="445">
        <v>37464715.619999997</v>
      </c>
      <c r="F60" s="445">
        <v>100947092.87</v>
      </c>
      <c r="G60" s="445">
        <v>7976679.9100000001</v>
      </c>
    </row>
    <row r="61" spans="1:7" ht="10.7" customHeight="1">
      <c r="A61" s="445"/>
      <c r="C61" s="445"/>
      <c r="D61" s="445"/>
      <c r="E61" s="445"/>
      <c r="F61" s="445"/>
      <c r="G61" s="445"/>
    </row>
    <row r="62" spans="1:7" ht="13.15" customHeight="1">
      <c r="A62" s="445" t="s">
        <v>436</v>
      </c>
      <c r="B62" s="445">
        <v>467045479.94</v>
      </c>
      <c r="C62" s="445">
        <v>30873086.640000001</v>
      </c>
      <c r="D62" s="445">
        <v>20374414</v>
      </c>
      <c r="E62" s="445">
        <v>109295201.87</v>
      </c>
      <c r="F62" s="445">
        <v>306502777.43000001</v>
      </c>
      <c r="G62" s="445">
        <v>23717833.420000002</v>
      </c>
    </row>
    <row r="63" spans="1:7" ht="13.15" customHeight="1">
      <c r="A63" s="445" t="s">
        <v>440</v>
      </c>
      <c r="B63" s="445">
        <v>2921397728.79</v>
      </c>
      <c r="C63" s="445">
        <v>111476893.87</v>
      </c>
      <c r="D63" s="445">
        <v>73937118</v>
      </c>
      <c r="E63" s="445">
        <v>418521681.82999998</v>
      </c>
      <c r="F63" s="445">
        <v>2317462035.0900002</v>
      </c>
      <c r="G63" s="445">
        <v>155003520.75</v>
      </c>
    </row>
    <row r="64" spans="1:7" ht="13.15" customHeight="1">
      <c r="A64" s="445" t="s">
        <v>444</v>
      </c>
      <c r="B64" s="445">
        <v>8696346441.6800003</v>
      </c>
      <c r="C64" s="445">
        <v>349136444.52999997</v>
      </c>
      <c r="D64" s="445">
        <v>231262560</v>
      </c>
      <c r="E64" s="445">
        <v>1285244909.23</v>
      </c>
      <c r="F64" s="445">
        <v>6830702527.9200001</v>
      </c>
      <c r="G64" s="445">
        <v>463187848.92000002</v>
      </c>
    </row>
    <row r="65" spans="1:7" ht="13.15" customHeight="1">
      <c r="A65" s="445" t="s">
        <v>448</v>
      </c>
      <c r="B65" s="445">
        <v>627953912.75999999</v>
      </c>
      <c r="C65" s="445">
        <v>45251489.490000002</v>
      </c>
      <c r="D65" s="445">
        <v>29875982</v>
      </c>
      <c r="E65" s="445">
        <v>159463736.31999999</v>
      </c>
      <c r="F65" s="445">
        <v>393362704.94999999</v>
      </c>
      <c r="G65" s="445">
        <v>31462637.170000002</v>
      </c>
    </row>
    <row r="66" spans="1:7" ht="13.15" customHeight="1">
      <c r="A66" s="445" t="s">
        <v>452</v>
      </c>
      <c r="B66" s="445">
        <v>35525016.100000001</v>
      </c>
      <c r="C66" s="445">
        <v>1992434.3</v>
      </c>
      <c r="D66" s="445">
        <v>1316849</v>
      </c>
      <c r="E66" s="445">
        <v>7197084</v>
      </c>
      <c r="F66" s="445">
        <v>25018648.800000001</v>
      </c>
      <c r="G66" s="445">
        <v>1826498.52</v>
      </c>
    </row>
    <row r="67" spans="1:7" ht="10.7" customHeight="1">
      <c r="A67" s="445"/>
      <c r="C67" s="445"/>
      <c r="D67" s="445"/>
      <c r="E67" s="445"/>
      <c r="F67" s="445"/>
      <c r="G67" s="445"/>
    </row>
    <row r="68" spans="1:7" ht="13.15" customHeight="1">
      <c r="A68" s="445" t="s">
        <v>456</v>
      </c>
      <c r="B68" s="445">
        <v>839136780.94000006</v>
      </c>
      <c r="C68" s="445">
        <v>37480637.850000001</v>
      </c>
      <c r="D68" s="445">
        <v>24832835</v>
      </c>
      <c r="E68" s="445">
        <v>138565910.12</v>
      </c>
      <c r="F68" s="445">
        <v>638257397.97000003</v>
      </c>
      <c r="G68" s="445">
        <v>44107470.520000003</v>
      </c>
    </row>
    <row r="69" spans="1:7" ht="13.15" customHeight="1">
      <c r="A69" s="445" t="s">
        <v>460</v>
      </c>
      <c r="B69" s="445">
        <v>2289499548.3400002</v>
      </c>
      <c r="C69" s="445">
        <v>78481724.209999993</v>
      </c>
      <c r="D69" s="445">
        <v>51919865.82</v>
      </c>
      <c r="E69" s="445">
        <v>290494706.32999998</v>
      </c>
      <c r="F69" s="445">
        <v>1868603251.98</v>
      </c>
      <c r="G69" s="445">
        <v>122765809.02</v>
      </c>
    </row>
    <row r="70" spans="1:7" ht="13.15" customHeight="1">
      <c r="A70" s="445" t="s">
        <v>464</v>
      </c>
      <c r="B70" s="445">
        <v>106658963.16</v>
      </c>
      <c r="C70" s="445">
        <v>6647374.0599999996</v>
      </c>
      <c r="D70" s="445">
        <v>4390400</v>
      </c>
      <c r="E70" s="445">
        <v>24152279</v>
      </c>
      <c r="F70" s="445">
        <v>71468910.099999994</v>
      </c>
      <c r="G70" s="445">
        <v>5439471.3300000001</v>
      </c>
    </row>
    <row r="71" spans="1:7" ht="13.15" customHeight="1">
      <c r="A71" s="445" t="s">
        <v>468</v>
      </c>
      <c r="B71" s="445">
        <v>617167647.46000004</v>
      </c>
      <c r="C71" s="445">
        <v>26696020.32</v>
      </c>
      <c r="D71" s="445">
        <v>17639944.800000001</v>
      </c>
      <c r="E71" s="445">
        <v>98576538.099999994</v>
      </c>
      <c r="F71" s="445">
        <v>474255144.24000001</v>
      </c>
      <c r="G71" s="445">
        <v>32583825.07</v>
      </c>
    </row>
    <row r="72" spans="1:7" ht="13.15" customHeight="1">
      <c r="A72" s="445" t="s">
        <v>472</v>
      </c>
      <c r="B72" s="445">
        <v>330767634.75</v>
      </c>
      <c r="C72" s="445">
        <v>17625073.800000001</v>
      </c>
      <c r="D72" s="445">
        <v>11637926</v>
      </c>
      <c r="E72" s="445">
        <v>65166561.25</v>
      </c>
      <c r="F72" s="445">
        <v>236338073.69999999</v>
      </c>
      <c r="G72" s="445">
        <v>17061983.149999999</v>
      </c>
    </row>
    <row r="73" spans="1:7" ht="10.7" customHeight="1">
      <c r="A73" s="833"/>
      <c r="C73" s="445"/>
      <c r="D73" s="445"/>
      <c r="E73" s="445"/>
      <c r="F73" s="445"/>
      <c r="G73" s="445"/>
    </row>
    <row r="74" spans="1:7" ht="13.15" customHeight="1">
      <c r="A74" s="445" t="s">
        <v>476</v>
      </c>
      <c r="B74" s="445">
        <v>233090527.75999999</v>
      </c>
      <c r="C74" s="445">
        <v>11018967.220000001</v>
      </c>
      <c r="D74" s="445">
        <v>7245137</v>
      </c>
      <c r="E74" s="445">
        <v>39029012.460000001</v>
      </c>
      <c r="F74" s="445">
        <v>175797411.08000001</v>
      </c>
      <c r="G74" s="445">
        <v>12239128.92</v>
      </c>
    </row>
    <row r="75" spans="1:7" ht="13.15" customHeight="1">
      <c r="A75" s="445" t="s">
        <v>480</v>
      </c>
      <c r="B75" s="445">
        <v>210766092.36000001</v>
      </c>
      <c r="C75" s="445">
        <v>14691871.029999999</v>
      </c>
      <c r="D75" s="445">
        <v>9690966</v>
      </c>
      <c r="E75" s="445">
        <v>52474411.5</v>
      </c>
      <c r="F75" s="445">
        <v>133908843.83</v>
      </c>
      <c r="G75" s="445">
        <v>10556359.17</v>
      </c>
    </row>
    <row r="76" spans="1:7" ht="13.15" customHeight="1">
      <c r="A76" s="445" t="s">
        <v>484</v>
      </c>
      <c r="B76" s="445">
        <v>15923753979.389999</v>
      </c>
      <c r="C76" s="445">
        <v>413501907.89999998</v>
      </c>
      <c r="D76" s="445">
        <v>274052196.45999998</v>
      </c>
      <c r="E76" s="445">
        <v>1572451662.5899999</v>
      </c>
      <c r="F76" s="445">
        <v>13663748212.440001</v>
      </c>
      <c r="G76" s="445">
        <v>867679539.07000005</v>
      </c>
    </row>
    <row r="77" spans="1:7" ht="13.15" customHeight="1">
      <c r="A77" s="445" t="s">
        <v>488</v>
      </c>
      <c r="B77" s="445">
        <v>650707101.41999996</v>
      </c>
      <c r="C77" s="445">
        <v>33827196</v>
      </c>
      <c r="D77" s="445">
        <v>22406749</v>
      </c>
      <c r="E77" s="445">
        <v>124744610.77</v>
      </c>
      <c r="F77" s="445">
        <v>469728545.64999998</v>
      </c>
      <c r="G77" s="445">
        <v>33737773.68</v>
      </c>
    </row>
    <row r="78" spans="1:7" ht="13.15" customHeight="1">
      <c r="A78" s="445" t="s">
        <v>492</v>
      </c>
      <c r="B78" s="445">
        <v>126863206.27</v>
      </c>
      <c r="C78" s="445">
        <v>9364795</v>
      </c>
      <c r="D78" s="445">
        <v>6209343</v>
      </c>
      <c r="E78" s="445">
        <v>33366436.699999999</v>
      </c>
      <c r="F78" s="445">
        <v>77922631.569999993</v>
      </c>
      <c r="G78" s="445">
        <v>6332571.5599999996</v>
      </c>
    </row>
    <row r="79" spans="1:7" ht="10.7" customHeight="1">
      <c r="A79" s="445"/>
      <c r="C79" s="445"/>
      <c r="D79" s="445"/>
      <c r="E79" s="445"/>
      <c r="F79" s="445"/>
      <c r="G79" s="445"/>
    </row>
    <row r="80" spans="1:7" ht="13.15" customHeight="1">
      <c r="A80" s="445" t="s">
        <v>496</v>
      </c>
      <c r="B80" s="445">
        <v>236273188.31</v>
      </c>
      <c r="C80" s="445">
        <v>11906620</v>
      </c>
      <c r="D80" s="445">
        <v>7880267</v>
      </c>
      <c r="E80" s="445">
        <v>43962132.880000003</v>
      </c>
      <c r="F80" s="445">
        <v>172524168.43000001</v>
      </c>
      <c r="G80" s="445">
        <v>12255032.68</v>
      </c>
    </row>
    <row r="81" spans="1:8" ht="13.15" customHeight="1">
      <c r="A81" s="445" t="s">
        <v>498</v>
      </c>
      <c r="B81" s="445">
        <v>173810770.86000001</v>
      </c>
      <c r="C81" s="445">
        <v>8254037</v>
      </c>
      <c r="D81" s="445">
        <v>5469980</v>
      </c>
      <c r="E81" s="445">
        <v>30232646.899999999</v>
      </c>
      <c r="F81" s="445">
        <v>129854106.95999999</v>
      </c>
      <c r="G81" s="445">
        <v>9081878.4000000004</v>
      </c>
    </row>
    <row r="82" spans="1:8" ht="13.15" customHeight="1">
      <c r="A82" s="445" t="s">
        <v>501</v>
      </c>
      <c r="B82" s="445">
        <v>427062207.68000001</v>
      </c>
      <c r="C82" s="445">
        <v>28051342.079999998</v>
      </c>
      <c r="D82" s="445">
        <v>18400451.890000001</v>
      </c>
      <c r="E82" s="445">
        <v>97763332.650000006</v>
      </c>
      <c r="F82" s="445">
        <v>282847081.06</v>
      </c>
      <c r="G82" s="445">
        <v>21730425.600000001</v>
      </c>
    </row>
    <row r="83" spans="1:8" ht="13.15" customHeight="1">
      <c r="A83" s="838" t="s">
        <v>504</v>
      </c>
      <c r="B83" s="838">
        <v>198373096.06999999</v>
      </c>
      <c r="C83" s="838">
        <v>9871345</v>
      </c>
      <c r="D83" s="838">
        <v>6527160</v>
      </c>
      <c r="E83" s="838">
        <v>35755834.810000002</v>
      </c>
      <c r="F83" s="838">
        <v>146218756.25999999</v>
      </c>
      <c r="G83" s="838">
        <v>10338901.84</v>
      </c>
    </row>
    <row r="84" spans="1:8" ht="13.15" customHeight="1">
      <c r="A84" s="838" t="s">
        <v>507</v>
      </c>
      <c r="B84" s="838">
        <v>1634394117.5999999</v>
      </c>
      <c r="C84" s="838">
        <v>78747364.280000001</v>
      </c>
      <c r="D84" s="838">
        <v>51967760.340000004</v>
      </c>
      <c r="E84" s="838">
        <v>287885950.81</v>
      </c>
      <c r="F84" s="838">
        <v>1215793042.1700001</v>
      </c>
      <c r="G84" s="838">
        <v>85464211.049999997</v>
      </c>
      <c r="H84" s="763"/>
    </row>
    <row r="85" spans="1:8" s="842" customFormat="1" ht="18">
      <c r="A85" s="839" t="s">
        <v>755</v>
      </c>
      <c r="B85" s="840"/>
      <c r="C85" s="840"/>
      <c r="D85" s="840"/>
      <c r="E85" s="840"/>
      <c r="F85" s="840"/>
      <c r="G85" s="840"/>
      <c r="H85" s="841"/>
    </row>
    <row r="86" spans="1:8" ht="15.75">
      <c r="A86" s="761" t="s">
        <v>744</v>
      </c>
      <c r="B86" s="834"/>
      <c r="C86" s="834"/>
      <c r="D86" s="834"/>
      <c r="E86" s="834"/>
      <c r="F86" s="834"/>
      <c r="G86" s="834"/>
    </row>
    <row r="87" spans="1:8" ht="15.75">
      <c r="A87" s="761" t="str">
        <f>A3</f>
        <v>Taxable Year 2015</v>
      </c>
      <c r="B87" s="833"/>
      <c r="C87" s="833"/>
      <c r="D87" s="833"/>
      <c r="E87" s="833"/>
      <c r="F87" s="833"/>
      <c r="G87" s="833"/>
    </row>
    <row r="88" spans="1:8" ht="13.15" customHeight="1" thickBot="1">
      <c r="A88" s="763"/>
      <c r="B88" s="834"/>
      <c r="C88" s="834"/>
      <c r="D88" s="834"/>
      <c r="E88" s="834"/>
      <c r="F88" s="834"/>
      <c r="G88" s="834"/>
    </row>
    <row r="89" spans="1:8">
      <c r="A89" s="835"/>
      <c r="B89" s="835" t="s">
        <v>745</v>
      </c>
      <c r="C89" s="835" t="s">
        <v>746</v>
      </c>
      <c r="D89" s="835" t="s">
        <v>747</v>
      </c>
      <c r="E89" s="835" t="s">
        <v>747</v>
      </c>
      <c r="F89" s="835" t="s">
        <v>747</v>
      </c>
      <c r="G89" s="835" t="s">
        <v>748</v>
      </c>
      <c r="H89" s="763"/>
    </row>
    <row r="90" spans="1:8" ht="13.15" customHeight="1">
      <c r="A90" s="836" t="s">
        <v>25</v>
      </c>
      <c r="B90" s="836" t="s">
        <v>749</v>
      </c>
      <c r="C90" s="836" t="s">
        <v>750</v>
      </c>
      <c r="D90" s="836" t="s">
        <v>751</v>
      </c>
      <c r="E90" s="836" t="s">
        <v>752</v>
      </c>
      <c r="F90" s="836" t="s">
        <v>753</v>
      </c>
      <c r="G90" s="836" t="s">
        <v>754</v>
      </c>
    </row>
    <row r="91" spans="1:8" ht="10.7" customHeight="1">
      <c r="A91" s="838"/>
      <c r="B91" s="834"/>
      <c r="C91" s="834"/>
      <c r="D91" s="834"/>
      <c r="E91" s="834"/>
      <c r="F91" s="834"/>
      <c r="G91" s="834"/>
    </row>
    <row r="92" spans="1:8" ht="13.15" customHeight="1">
      <c r="A92" s="445" t="s">
        <v>509</v>
      </c>
      <c r="B92" s="216">
        <v>295868542.19</v>
      </c>
      <c r="C92" s="216">
        <v>14994419</v>
      </c>
      <c r="D92" s="216">
        <v>9912187</v>
      </c>
      <c r="E92" s="216">
        <v>54665652.079999998</v>
      </c>
      <c r="F92" s="216">
        <v>216296284.11000001</v>
      </c>
      <c r="G92" s="216">
        <v>15381760.789999999</v>
      </c>
    </row>
    <row r="93" spans="1:8" ht="13.15" customHeight="1">
      <c r="A93" s="445" t="s">
        <v>512</v>
      </c>
      <c r="B93" s="217">
        <v>505438322.91000003</v>
      </c>
      <c r="C93" s="217">
        <v>21824235</v>
      </c>
      <c r="D93" s="217">
        <v>14473992</v>
      </c>
      <c r="E93" s="217">
        <v>82033807.629999995</v>
      </c>
      <c r="F93" s="217">
        <v>387106288.27999997</v>
      </c>
      <c r="G93" s="217">
        <v>26525992.629999999</v>
      </c>
    </row>
    <row r="94" spans="1:8" ht="13.15" customHeight="1">
      <c r="A94" s="445" t="s">
        <v>514</v>
      </c>
      <c r="B94" s="217">
        <v>190389425.30000001</v>
      </c>
      <c r="C94" s="217">
        <v>11360521.24</v>
      </c>
      <c r="D94" s="217">
        <v>7463151</v>
      </c>
      <c r="E94" s="217">
        <v>39678070.219999999</v>
      </c>
      <c r="F94" s="217">
        <v>131887682.84</v>
      </c>
      <c r="G94" s="217">
        <v>9816749.8800000008</v>
      </c>
    </row>
    <row r="95" spans="1:8" ht="13.15" customHeight="1">
      <c r="A95" s="445" t="s">
        <v>517</v>
      </c>
      <c r="B95" s="217">
        <v>244623918.38999999</v>
      </c>
      <c r="C95" s="217">
        <v>11531272</v>
      </c>
      <c r="D95" s="217">
        <v>7623154</v>
      </c>
      <c r="E95" s="217">
        <v>41661081.159999996</v>
      </c>
      <c r="F95" s="217">
        <v>183808411.22999999</v>
      </c>
      <c r="G95" s="217">
        <v>12817215.35</v>
      </c>
    </row>
    <row r="96" spans="1:8" ht="13.15" customHeight="1">
      <c r="A96" s="445" t="s">
        <v>520</v>
      </c>
      <c r="B96" s="217">
        <v>172009153.77000001</v>
      </c>
      <c r="C96" s="217">
        <v>12161065.279999999</v>
      </c>
      <c r="D96" s="217">
        <v>8046609.0800000001</v>
      </c>
      <c r="E96" s="217">
        <v>43049464.600000001</v>
      </c>
      <c r="F96" s="217">
        <v>108752014.81</v>
      </c>
      <c r="G96" s="217">
        <v>8657678.2899999991</v>
      </c>
    </row>
    <row r="97" spans="1:7" ht="10.7" customHeight="1">
      <c r="A97" s="445"/>
      <c r="C97" s="445"/>
      <c r="D97" s="445"/>
      <c r="E97" s="445"/>
      <c r="F97" s="445"/>
      <c r="G97" s="445"/>
    </row>
    <row r="98" spans="1:7" ht="13.15" customHeight="1">
      <c r="A98" s="445" t="s">
        <v>523</v>
      </c>
      <c r="B98" s="217">
        <v>683026021.59000003</v>
      </c>
      <c r="C98" s="217">
        <v>35181517.009999998</v>
      </c>
      <c r="D98" s="217">
        <v>23283106</v>
      </c>
      <c r="E98" s="217">
        <v>129989853.3</v>
      </c>
      <c r="F98" s="217">
        <v>494571545.27999997</v>
      </c>
      <c r="G98" s="217">
        <v>35483926.979999997</v>
      </c>
    </row>
    <row r="99" spans="1:7" ht="13.15" customHeight="1">
      <c r="A99" s="445" t="s">
        <v>526</v>
      </c>
      <c r="B99" s="217">
        <v>328746925.55000001</v>
      </c>
      <c r="C99" s="217">
        <v>21561279.300000001</v>
      </c>
      <c r="D99" s="217">
        <v>14316929</v>
      </c>
      <c r="E99" s="217">
        <v>78641430.230000004</v>
      </c>
      <c r="F99" s="217">
        <v>214227287.02000001</v>
      </c>
      <c r="G99" s="217">
        <v>16595956.949999999</v>
      </c>
    </row>
    <row r="100" spans="1:7" ht="13.15" customHeight="1">
      <c r="A100" s="445" t="s">
        <v>529</v>
      </c>
      <c r="B100" s="217">
        <v>194425747.38</v>
      </c>
      <c r="C100" s="217">
        <v>13687815.279999999</v>
      </c>
      <c r="D100" s="217">
        <v>9024966</v>
      </c>
      <c r="E100" s="217">
        <v>49094578.539999999</v>
      </c>
      <c r="F100" s="217">
        <v>122618387.56</v>
      </c>
      <c r="G100" s="217">
        <v>9716159.3599999994</v>
      </c>
    </row>
    <row r="101" spans="1:7" ht="13.15" customHeight="1">
      <c r="A101" s="445" t="s">
        <v>532</v>
      </c>
      <c r="B101" s="217">
        <v>868007633.84000003</v>
      </c>
      <c r="C101" s="217">
        <v>54873586.240000002</v>
      </c>
      <c r="D101" s="217">
        <v>36314162.68</v>
      </c>
      <c r="E101" s="217">
        <v>198575441.71000001</v>
      </c>
      <c r="F101" s="217">
        <v>578244443.21000004</v>
      </c>
      <c r="G101" s="217">
        <v>44056889.439999998</v>
      </c>
    </row>
    <row r="102" spans="1:7" ht="13.15" customHeight="1">
      <c r="A102" s="445" t="s">
        <v>535</v>
      </c>
      <c r="B102" s="217">
        <v>749192274.19000006</v>
      </c>
      <c r="C102" s="217">
        <v>28560571</v>
      </c>
      <c r="D102" s="217">
        <v>18935075</v>
      </c>
      <c r="E102" s="217">
        <v>107315738.40000001</v>
      </c>
      <c r="F102" s="217">
        <v>594380889.78999996</v>
      </c>
      <c r="G102" s="217">
        <v>39728056.140000001</v>
      </c>
    </row>
    <row r="103" spans="1:7" ht="10.7" customHeight="1">
      <c r="A103" s="445"/>
      <c r="C103" s="445"/>
      <c r="D103" s="445"/>
      <c r="E103" s="445"/>
      <c r="F103" s="445"/>
      <c r="G103" s="445"/>
    </row>
    <row r="104" spans="1:7" ht="13.15" customHeight="1">
      <c r="A104" s="445" t="s">
        <v>538</v>
      </c>
      <c r="B104" s="217">
        <v>241182461.90000001</v>
      </c>
      <c r="C104" s="217">
        <v>15720523.93</v>
      </c>
      <c r="D104" s="217">
        <v>10397945</v>
      </c>
      <c r="E104" s="217">
        <v>55890867.700000003</v>
      </c>
      <c r="F104" s="217">
        <v>159173125.27000001</v>
      </c>
      <c r="G104" s="217">
        <v>12253298.27</v>
      </c>
    </row>
    <row r="105" spans="1:7" ht="13.15" customHeight="1">
      <c r="A105" s="445" t="s">
        <v>540</v>
      </c>
      <c r="B105" s="217">
        <v>581089942.57000005</v>
      </c>
      <c r="C105" s="217">
        <v>30738089.390000001</v>
      </c>
      <c r="D105" s="217">
        <v>20206408</v>
      </c>
      <c r="E105" s="217">
        <v>111191959.12</v>
      </c>
      <c r="F105" s="217">
        <v>418953486.06</v>
      </c>
      <c r="G105" s="217">
        <v>30115049.440000001</v>
      </c>
    </row>
    <row r="106" spans="1:7" ht="13.15" customHeight="1">
      <c r="A106" s="445" t="s">
        <v>543</v>
      </c>
      <c r="B106" s="217">
        <v>11882413557.120001</v>
      </c>
      <c r="C106" s="217">
        <v>483271222.5</v>
      </c>
      <c r="D106" s="217">
        <v>320144742.68000001</v>
      </c>
      <c r="E106" s="217">
        <v>1792906446.7</v>
      </c>
      <c r="F106" s="217">
        <v>9286091145.2399998</v>
      </c>
      <c r="G106" s="217">
        <v>631139441.30999994</v>
      </c>
    </row>
    <row r="107" spans="1:7" ht="13.15" customHeight="1">
      <c r="A107" s="445" t="s">
        <v>545</v>
      </c>
      <c r="B107" s="217">
        <v>484036177.06999999</v>
      </c>
      <c r="C107" s="217">
        <v>29979780</v>
      </c>
      <c r="D107" s="217">
        <v>19898124.539999999</v>
      </c>
      <c r="E107" s="217">
        <v>110436704.23</v>
      </c>
      <c r="F107" s="217">
        <v>323721568.30000001</v>
      </c>
      <c r="G107" s="217">
        <v>24590976.809999999</v>
      </c>
    </row>
    <row r="108" spans="1:7" ht="13.15" customHeight="1">
      <c r="A108" s="445" t="s">
        <v>548</v>
      </c>
      <c r="B108" s="217">
        <v>208689997.24000001</v>
      </c>
      <c r="C108" s="217">
        <v>7531701</v>
      </c>
      <c r="D108" s="217">
        <v>4972261</v>
      </c>
      <c r="E108" s="217">
        <v>27786898.949999999</v>
      </c>
      <c r="F108" s="217">
        <v>168399136.28999999</v>
      </c>
      <c r="G108" s="217">
        <v>11178208.119999999</v>
      </c>
    </row>
    <row r="109" spans="1:7" ht="10.7" customHeight="1">
      <c r="A109" s="445"/>
      <c r="C109" s="445"/>
      <c r="D109" s="445"/>
      <c r="E109" s="445"/>
      <c r="F109" s="445"/>
      <c r="G109" s="445"/>
    </row>
    <row r="110" spans="1:7" ht="13.15" customHeight="1">
      <c r="A110" s="445" t="s">
        <v>478</v>
      </c>
      <c r="B110" s="625">
        <v>203786642.19</v>
      </c>
      <c r="C110" s="625">
        <v>12702835.289999999</v>
      </c>
      <c r="D110" s="625">
        <v>7681351.6699999999</v>
      </c>
      <c r="E110" s="625">
        <v>38364465.090000004</v>
      </c>
      <c r="F110" s="625">
        <v>145037990.13999999</v>
      </c>
      <c r="G110" s="625">
        <v>10576792</v>
      </c>
    </row>
    <row r="111" spans="1:7" ht="13.15" customHeight="1">
      <c r="A111" s="445" t="s">
        <v>482</v>
      </c>
      <c r="B111" s="217">
        <v>2217626462.98</v>
      </c>
      <c r="C111" s="217">
        <v>97269134.340000004</v>
      </c>
      <c r="D111" s="217">
        <v>64323570.890000001</v>
      </c>
      <c r="E111" s="217">
        <v>360294477.98000002</v>
      </c>
      <c r="F111" s="217">
        <v>1695739279.77</v>
      </c>
      <c r="G111" s="217">
        <v>116581858.37</v>
      </c>
    </row>
    <row r="112" spans="1:7" ht="13.15" customHeight="1">
      <c r="A112" s="445" t="s">
        <v>555</v>
      </c>
      <c r="B112" s="217">
        <v>368209737.06999999</v>
      </c>
      <c r="C112" s="217">
        <v>20137257</v>
      </c>
      <c r="D112" s="217">
        <v>13330147.92</v>
      </c>
      <c r="E112" s="217">
        <v>73519910.409999996</v>
      </c>
      <c r="F112" s="217">
        <v>261222421.74000001</v>
      </c>
      <c r="G112" s="217">
        <v>18956310.27</v>
      </c>
    </row>
    <row r="113" spans="1:8" ht="13.15" customHeight="1">
      <c r="A113" s="445" t="s">
        <v>558</v>
      </c>
      <c r="B113" s="217">
        <v>1507234057.9000001</v>
      </c>
      <c r="C113" s="217">
        <v>78403093.700000003</v>
      </c>
      <c r="D113" s="217">
        <v>51948351.68</v>
      </c>
      <c r="E113" s="217">
        <v>289752330.62</v>
      </c>
      <c r="F113" s="217">
        <v>1087130281.9000001</v>
      </c>
      <c r="G113" s="217">
        <v>77896888.040000007</v>
      </c>
    </row>
    <row r="114" spans="1:8" ht="13.15" customHeight="1">
      <c r="A114" s="445" t="s">
        <v>561</v>
      </c>
      <c r="B114" s="625">
        <v>319871110.58999997</v>
      </c>
      <c r="C114" s="625">
        <v>19845602.640000001</v>
      </c>
      <c r="D114" s="625">
        <v>13151710.539999999</v>
      </c>
      <c r="E114" s="625">
        <v>72708254.209999993</v>
      </c>
      <c r="F114" s="625">
        <v>214165543.19999999</v>
      </c>
      <c r="G114" s="625">
        <v>16221048.75</v>
      </c>
    </row>
    <row r="115" spans="1:8" ht="10.7" customHeight="1">
      <c r="A115" s="445"/>
      <c r="B115" s="805"/>
      <c r="C115" s="805"/>
      <c r="D115" s="805"/>
      <c r="E115" s="805"/>
      <c r="F115" s="805"/>
      <c r="G115" s="805"/>
    </row>
    <row r="116" spans="1:8" ht="13.15" customHeight="1">
      <c r="A116" s="445" t="s">
        <v>437</v>
      </c>
      <c r="B116" s="445">
        <v>255941331.24000001</v>
      </c>
      <c r="C116" s="445">
        <v>17169665.93</v>
      </c>
      <c r="D116" s="445">
        <v>11244115.560000001</v>
      </c>
      <c r="E116" s="445">
        <v>61479198.759999998</v>
      </c>
      <c r="F116" s="445">
        <v>166048350.99000001</v>
      </c>
      <c r="G116" s="445">
        <v>12881867.039999999</v>
      </c>
    </row>
    <row r="117" spans="1:8" ht="13.15" customHeight="1">
      <c r="A117" s="445" t="s">
        <v>441</v>
      </c>
      <c r="B117" s="445">
        <v>734039348.63</v>
      </c>
      <c r="C117" s="445">
        <v>42868337.710000001</v>
      </c>
      <c r="D117" s="445">
        <v>28418335</v>
      </c>
      <c r="E117" s="445">
        <v>157504362.59</v>
      </c>
      <c r="F117" s="445">
        <v>505248313.32999998</v>
      </c>
      <c r="G117" s="445">
        <v>37599636.299999997</v>
      </c>
    </row>
    <row r="118" spans="1:8" ht="13.15" customHeight="1">
      <c r="A118" s="445" t="s">
        <v>445</v>
      </c>
      <c r="B118" s="445">
        <v>361408110.14999998</v>
      </c>
      <c r="C118" s="445">
        <v>25039119</v>
      </c>
      <c r="D118" s="445">
        <v>16612777</v>
      </c>
      <c r="E118" s="445">
        <v>91084070.549999997</v>
      </c>
      <c r="F118" s="445">
        <v>228672143.59999999</v>
      </c>
      <c r="G118" s="445">
        <v>18069732.739999998</v>
      </c>
    </row>
    <row r="119" spans="1:8" ht="13.15" customHeight="1">
      <c r="A119" s="445" t="s">
        <v>449</v>
      </c>
      <c r="B119" s="445">
        <v>278644369.69999999</v>
      </c>
      <c r="C119" s="445">
        <v>17062287.84</v>
      </c>
      <c r="D119" s="445">
        <v>11249369.859999999</v>
      </c>
      <c r="E119" s="445">
        <v>61745121.82</v>
      </c>
      <c r="F119" s="445">
        <v>188587590.18000001</v>
      </c>
      <c r="G119" s="445">
        <v>14209918.550000001</v>
      </c>
    </row>
    <row r="120" spans="1:8" ht="13.15" customHeight="1">
      <c r="A120" s="445" t="s">
        <v>453</v>
      </c>
      <c r="B120" s="445">
        <v>2988059112.9299998</v>
      </c>
      <c r="C120" s="445">
        <v>132120874</v>
      </c>
      <c r="D120" s="445">
        <v>87643884.870000005</v>
      </c>
      <c r="E120" s="445">
        <v>489523814.14999998</v>
      </c>
      <c r="F120" s="445">
        <v>2278770539.9099998</v>
      </c>
      <c r="G120" s="445">
        <v>157381550.38</v>
      </c>
    </row>
    <row r="121" spans="1:8" ht="10.7" customHeight="1">
      <c r="A121" s="445"/>
      <c r="C121" s="445"/>
      <c r="D121" s="445"/>
      <c r="E121" s="445"/>
      <c r="F121" s="445"/>
      <c r="G121" s="445"/>
    </row>
    <row r="122" spans="1:8" ht="13.15" customHeight="1">
      <c r="A122" s="445" t="s">
        <v>457</v>
      </c>
      <c r="B122" s="445">
        <v>3610207538.5700002</v>
      </c>
      <c r="C122" s="445">
        <v>138878539.12</v>
      </c>
      <c r="D122" s="445">
        <v>92031280.260000005</v>
      </c>
      <c r="E122" s="445">
        <v>519511664.27999997</v>
      </c>
      <c r="F122" s="445">
        <v>2859786054.9099998</v>
      </c>
      <c r="G122" s="445">
        <v>192196025.91999999</v>
      </c>
    </row>
    <row r="123" spans="1:8" ht="13.15" customHeight="1">
      <c r="A123" s="445" t="s">
        <v>461</v>
      </c>
      <c r="B123" s="445">
        <v>112112455.92</v>
      </c>
      <c r="C123" s="445">
        <v>7142728.5899999999</v>
      </c>
      <c r="D123" s="445">
        <v>4702198.3899999997</v>
      </c>
      <c r="E123" s="445">
        <v>24991944.940000001</v>
      </c>
      <c r="F123" s="445">
        <v>75275584</v>
      </c>
      <c r="G123" s="445">
        <v>5723166.8399999999</v>
      </c>
    </row>
    <row r="124" spans="1:8" ht="13.15" customHeight="1">
      <c r="A124" s="445" t="s">
        <v>465</v>
      </c>
      <c r="B124" s="445">
        <v>118916385.59</v>
      </c>
      <c r="C124" s="445">
        <v>8480616.6099999994</v>
      </c>
      <c r="D124" s="445">
        <v>5589578</v>
      </c>
      <c r="E124" s="445">
        <v>29790982.66</v>
      </c>
      <c r="F124" s="445">
        <v>75055208.319999993</v>
      </c>
      <c r="G124" s="445">
        <v>6002176.5999999996</v>
      </c>
    </row>
    <row r="125" spans="1:8" ht="13.15" customHeight="1">
      <c r="A125" s="838" t="s">
        <v>469</v>
      </c>
      <c r="B125" s="838">
        <v>585982708.63999999</v>
      </c>
      <c r="C125" s="838">
        <v>31999829.210000001</v>
      </c>
      <c r="D125" s="838">
        <v>21158363</v>
      </c>
      <c r="E125" s="838">
        <v>116857760.36</v>
      </c>
      <c r="F125" s="838">
        <v>415966756.06999999</v>
      </c>
      <c r="G125" s="838">
        <v>30224720.82</v>
      </c>
    </row>
    <row r="126" spans="1:8" ht="13.15" customHeight="1">
      <c r="A126" s="838" t="s">
        <v>473</v>
      </c>
      <c r="B126" s="838">
        <v>765795487.91999996</v>
      </c>
      <c r="C126" s="838">
        <v>39659675.890000001</v>
      </c>
      <c r="D126" s="838">
        <v>26256070.350000001</v>
      </c>
      <c r="E126" s="838">
        <v>145945980.38999999</v>
      </c>
      <c r="F126" s="838">
        <v>553933761.28999996</v>
      </c>
      <c r="G126" s="838">
        <v>39837456.359999999</v>
      </c>
      <c r="H126" s="763"/>
    </row>
    <row r="127" spans="1:8" ht="18">
      <c r="A127" s="839" t="s">
        <v>755</v>
      </c>
      <c r="B127" s="834"/>
      <c r="C127" s="834"/>
      <c r="D127" s="834"/>
      <c r="E127" s="834"/>
      <c r="F127" s="834"/>
      <c r="G127" s="834"/>
      <c r="H127" s="763"/>
    </row>
    <row r="128" spans="1:8" ht="15.75">
      <c r="A128" s="761" t="s">
        <v>744</v>
      </c>
      <c r="B128" s="834"/>
      <c r="C128" s="834"/>
      <c r="D128" s="834"/>
      <c r="E128" s="834"/>
      <c r="F128" s="834"/>
      <c r="G128" s="834"/>
    </row>
    <row r="129" spans="1:8" ht="15.75">
      <c r="A129" s="761" t="str">
        <f>A3</f>
        <v>Taxable Year 2015</v>
      </c>
      <c r="B129" s="833"/>
      <c r="C129" s="833"/>
      <c r="D129" s="833"/>
      <c r="E129" s="833"/>
      <c r="F129" s="833"/>
      <c r="G129" s="833"/>
    </row>
    <row r="130" spans="1:8" ht="13.15" customHeight="1" thickBot="1">
      <c r="A130" s="763"/>
      <c r="B130" s="834"/>
      <c r="C130" s="834"/>
      <c r="D130" s="834"/>
      <c r="E130" s="834"/>
      <c r="F130" s="834"/>
      <c r="G130" s="834"/>
    </row>
    <row r="131" spans="1:8">
      <c r="A131" s="835"/>
      <c r="B131" s="835" t="s">
        <v>745</v>
      </c>
      <c r="C131" s="835" t="s">
        <v>746</v>
      </c>
      <c r="D131" s="835" t="s">
        <v>747</v>
      </c>
      <c r="E131" s="835" t="s">
        <v>747</v>
      </c>
      <c r="F131" s="835" t="s">
        <v>747</v>
      </c>
      <c r="G131" s="835" t="s">
        <v>748</v>
      </c>
      <c r="H131" s="763"/>
    </row>
    <row r="132" spans="1:8" ht="13.15" customHeight="1">
      <c r="A132" s="836" t="s">
        <v>25</v>
      </c>
      <c r="B132" s="836" t="s">
        <v>749</v>
      </c>
      <c r="C132" s="836" t="s">
        <v>750</v>
      </c>
      <c r="D132" s="836" t="s">
        <v>751</v>
      </c>
      <c r="E132" s="836" t="s">
        <v>752</v>
      </c>
      <c r="F132" s="836" t="s">
        <v>753</v>
      </c>
      <c r="G132" s="836" t="s">
        <v>754</v>
      </c>
    </row>
    <row r="133" spans="1:8" ht="10.7" customHeight="1">
      <c r="A133" s="838"/>
      <c r="B133" s="834"/>
      <c r="C133" s="834"/>
      <c r="D133" s="834"/>
      <c r="E133" s="834"/>
      <c r="F133" s="834"/>
      <c r="G133" s="834"/>
    </row>
    <row r="134" spans="1:8" ht="13.15" customHeight="1">
      <c r="A134" s="445" t="s">
        <v>477</v>
      </c>
      <c r="B134" s="609">
        <v>952373480.47000003</v>
      </c>
      <c r="C134" s="609">
        <v>52178227.920000002</v>
      </c>
      <c r="D134" s="609">
        <v>34195975.630000003</v>
      </c>
      <c r="E134" s="609">
        <v>186694973.38</v>
      </c>
      <c r="F134" s="609">
        <v>679304303.53999996</v>
      </c>
      <c r="G134" s="609">
        <v>49250813.310000002</v>
      </c>
    </row>
    <row r="135" spans="1:8" ht="13.15" customHeight="1">
      <c r="A135" s="445" t="s">
        <v>481</v>
      </c>
      <c r="B135" s="445">
        <v>287498253.99000001</v>
      </c>
      <c r="C135" s="445">
        <v>16657392</v>
      </c>
      <c r="D135" s="445">
        <v>11015223</v>
      </c>
      <c r="E135" s="445">
        <v>59128551.039999999</v>
      </c>
      <c r="F135" s="445">
        <v>200697087.94999999</v>
      </c>
      <c r="G135" s="445">
        <v>14829011.130000001</v>
      </c>
    </row>
    <row r="136" spans="1:8" ht="13.15" customHeight="1">
      <c r="A136" s="445" t="s">
        <v>485</v>
      </c>
      <c r="B136" s="445">
        <v>419726863.16000003</v>
      </c>
      <c r="C136" s="445">
        <v>26171018.27</v>
      </c>
      <c r="D136" s="445">
        <v>17320196.59</v>
      </c>
      <c r="E136" s="445">
        <v>94540499.549999997</v>
      </c>
      <c r="F136" s="445">
        <v>281695148.75</v>
      </c>
      <c r="G136" s="445">
        <v>21349960.329999998</v>
      </c>
    </row>
    <row r="137" spans="1:8" ht="13.15" customHeight="1">
      <c r="A137" s="445" t="s">
        <v>489</v>
      </c>
      <c r="B137" s="445">
        <v>389431025.70999998</v>
      </c>
      <c r="C137" s="445">
        <v>24819800.719999999</v>
      </c>
      <c r="D137" s="445">
        <v>16430204</v>
      </c>
      <c r="E137" s="445">
        <v>90728444.230000004</v>
      </c>
      <c r="F137" s="445">
        <v>257452576.75999999</v>
      </c>
      <c r="G137" s="445">
        <v>19684551.239999998</v>
      </c>
    </row>
    <row r="138" spans="1:8" ht="13.15" customHeight="1">
      <c r="A138" s="838" t="s">
        <v>493</v>
      </c>
      <c r="B138" s="445">
        <v>1656519976.0599999</v>
      </c>
      <c r="C138" s="445">
        <v>62941790.420000002</v>
      </c>
      <c r="D138" s="445">
        <v>41632575.950000003</v>
      </c>
      <c r="E138" s="445">
        <v>234206348.53999999</v>
      </c>
      <c r="F138" s="445">
        <v>1317739261.1500001</v>
      </c>
      <c r="G138" s="445">
        <v>88097013.5</v>
      </c>
    </row>
    <row r="139" spans="1:8" ht="10.7" customHeight="1">
      <c r="A139" s="838"/>
      <c r="C139" s="445"/>
      <c r="D139" s="445"/>
      <c r="E139" s="445"/>
      <c r="F139" s="445"/>
      <c r="G139" s="445"/>
    </row>
    <row r="140" spans="1:8" ht="13.15" customHeight="1">
      <c r="A140" s="843" t="s">
        <v>26</v>
      </c>
      <c r="B140" s="844">
        <f t="shared" ref="B140:G140" si="0">SUM(B8:B138)</f>
        <v>168439278139.94003</v>
      </c>
      <c r="C140" s="844">
        <f t="shared" si="0"/>
        <v>6020676156.5200014</v>
      </c>
      <c r="D140" s="844">
        <f t="shared" si="0"/>
        <v>3982666043.0500002</v>
      </c>
      <c r="E140" s="844">
        <f t="shared" si="0"/>
        <v>22316452755.079994</v>
      </c>
      <c r="F140" s="844">
        <f t="shared" si="0"/>
        <v>136119483185.29001</v>
      </c>
      <c r="G140" s="844">
        <f t="shared" si="0"/>
        <v>9027260593.4300022</v>
      </c>
    </row>
    <row r="141" spans="1:8" ht="13.15" customHeight="1">
      <c r="A141" s="845"/>
      <c r="B141" s="846"/>
      <c r="C141" s="846"/>
      <c r="D141" s="846"/>
      <c r="E141" s="846"/>
      <c r="F141" s="846"/>
      <c r="G141" s="846"/>
    </row>
    <row r="142" spans="1:8" ht="13.15" customHeight="1" thickBot="1">
      <c r="A142" s="845"/>
      <c r="B142" s="845"/>
      <c r="C142" s="845"/>
      <c r="D142" s="845"/>
      <c r="E142" s="845"/>
      <c r="F142" s="845"/>
      <c r="G142" s="845"/>
    </row>
    <row r="143" spans="1:8">
      <c r="A143" s="835"/>
      <c r="B143" s="835" t="s">
        <v>745</v>
      </c>
      <c r="C143" s="835" t="s">
        <v>746</v>
      </c>
      <c r="D143" s="835" t="s">
        <v>747</v>
      </c>
      <c r="E143" s="835" t="s">
        <v>747</v>
      </c>
      <c r="F143" s="835" t="s">
        <v>747</v>
      </c>
      <c r="G143" s="835" t="s">
        <v>748</v>
      </c>
      <c r="H143" s="763"/>
    </row>
    <row r="144" spans="1:8" ht="13.15" customHeight="1">
      <c r="A144" s="836" t="s">
        <v>27</v>
      </c>
      <c r="B144" s="836" t="s">
        <v>749</v>
      </c>
      <c r="C144" s="836" t="s">
        <v>750</v>
      </c>
      <c r="D144" s="836" t="s">
        <v>751</v>
      </c>
      <c r="E144" s="836" t="s">
        <v>752</v>
      </c>
      <c r="F144" s="836" t="s">
        <v>753</v>
      </c>
      <c r="G144" s="836" t="s">
        <v>754</v>
      </c>
    </row>
    <row r="145" spans="1:7" ht="10.7" customHeight="1">
      <c r="A145" s="847"/>
      <c r="B145" s="847"/>
      <c r="C145" s="847"/>
      <c r="D145" s="847"/>
      <c r="E145" s="847"/>
      <c r="F145" s="847"/>
      <c r="G145" s="847"/>
    </row>
    <row r="146" spans="1:7" ht="13.15" customHeight="1">
      <c r="A146" s="838" t="s">
        <v>510</v>
      </c>
      <c r="B146" s="837">
        <v>7019587890.9700003</v>
      </c>
      <c r="C146" s="837">
        <v>212395592.80000001</v>
      </c>
      <c r="D146" s="837">
        <v>139872891.06999999</v>
      </c>
      <c r="E146" s="837">
        <v>785825259.74000001</v>
      </c>
      <c r="F146" s="837">
        <v>5881494147.3599997</v>
      </c>
      <c r="G146" s="837">
        <v>382290118.13999999</v>
      </c>
    </row>
    <row r="147" spans="1:7" ht="13.15" customHeight="1">
      <c r="A147" s="445" t="s">
        <v>515</v>
      </c>
      <c r="B147" s="445">
        <v>290387870.75999999</v>
      </c>
      <c r="C147" s="445">
        <v>23294422.949999999</v>
      </c>
      <c r="D147" s="445">
        <v>14862906.85</v>
      </c>
      <c r="E147" s="445">
        <v>75383576.680000007</v>
      </c>
      <c r="F147" s="445">
        <v>176846964.28</v>
      </c>
      <c r="G147" s="445">
        <v>14563835.9</v>
      </c>
    </row>
    <row r="148" spans="1:7" ht="13.15" customHeight="1">
      <c r="A148" s="445" t="s">
        <v>518</v>
      </c>
      <c r="B148" s="445">
        <v>70028292.950000003</v>
      </c>
      <c r="C148" s="445">
        <v>5393806</v>
      </c>
      <c r="D148" s="445">
        <v>3573245</v>
      </c>
      <c r="E148" s="445">
        <v>19472914.449999999</v>
      </c>
      <c r="F148" s="445">
        <v>41588327.5</v>
      </c>
      <c r="G148" s="445">
        <v>3462124.29</v>
      </c>
    </row>
    <row r="149" spans="1:7" ht="13.15" customHeight="1">
      <c r="A149" s="445" t="s">
        <v>521</v>
      </c>
      <c r="B149" s="445">
        <v>1234371894.9300001</v>
      </c>
      <c r="C149" s="445">
        <v>45905423.950000003</v>
      </c>
      <c r="D149" s="445">
        <v>29942963.59</v>
      </c>
      <c r="E149" s="445">
        <v>163890467.41999999</v>
      </c>
      <c r="F149" s="445">
        <v>994633039.97000003</v>
      </c>
      <c r="G149" s="445">
        <v>66387065.719999999</v>
      </c>
    </row>
    <row r="150" spans="1:7" ht="13.15" customHeight="1">
      <c r="A150" s="445" t="s">
        <v>524</v>
      </c>
      <c r="B150" s="445">
        <v>4766706419.3699999</v>
      </c>
      <c r="C150" s="445">
        <v>234175023.78</v>
      </c>
      <c r="D150" s="445">
        <v>154619854.34</v>
      </c>
      <c r="E150" s="445">
        <v>850195720.44000006</v>
      </c>
      <c r="F150" s="445">
        <v>3527715820.8099999</v>
      </c>
      <c r="G150" s="445">
        <v>249117202.02000001</v>
      </c>
    </row>
    <row r="151" spans="1:7" ht="9" customHeight="1">
      <c r="A151" s="445"/>
      <c r="C151" s="445"/>
      <c r="D151" s="445"/>
      <c r="E151" s="445"/>
      <c r="F151" s="445"/>
      <c r="G151" s="445"/>
    </row>
    <row r="152" spans="1:7" ht="13.15" customHeight="1">
      <c r="A152" s="445" t="s">
        <v>527</v>
      </c>
      <c r="B152" s="445">
        <v>286096428.32999998</v>
      </c>
      <c r="C152" s="445">
        <v>18247673.469999999</v>
      </c>
      <c r="D152" s="445">
        <v>12080733</v>
      </c>
      <c r="E152" s="445">
        <v>66075544.399999999</v>
      </c>
      <c r="F152" s="445">
        <v>189692477.46000001</v>
      </c>
      <c r="G152" s="445">
        <v>14570577.57</v>
      </c>
    </row>
    <row r="153" spans="1:7" ht="13.15" customHeight="1">
      <c r="A153" s="445" t="s">
        <v>530</v>
      </c>
      <c r="B153" s="445">
        <v>73563920.810000002</v>
      </c>
      <c r="C153" s="445">
        <v>5465048</v>
      </c>
      <c r="D153" s="445">
        <v>3584551</v>
      </c>
      <c r="E153" s="445">
        <v>19248363</v>
      </c>
      <c r="F153" s="445">
        <v>45265958.810000002</v>
      </c>
      <c r="G153" s="445">
        <v>3685092.8</v>
      </c>
    </row>
    <row r="154" spans="1:7" ht="13.15" customHeight="1">
      <c r="A154" s="445" t="s">
        <v>533</v>
      </c>
      <c r="B154" s="445">
        <v>570873904.09000003</v>
      </c>
      <c r="C154" s="445">
        <v>39768698.409999996</v>
      </c>
      <c r="D154" s="445">
        <v>26078437.73</v>
      </c>
      <c r="E154" s="445">
        <v>134646495.16</v>
      </c>
      <c r="F154" s="445">
        <v>370380272.79000002</v>
      </c>
      <c r="G154" s="445">
        <v>29103836.93</v>
      </c>
    </row>
    <row r="155" spans="1:7" ht="13.15" customHeight="1">
      <c r="A155" s="445" t="s">
        <v>536</v>
      </c>
      <c r="B155" s="445">
        <v>68708781.989999995</v>
      </c>
      <c r="C155" s="445">
        <v>5318897.22</v>
      </c>
      <c r="D155" s="445">
        <v>3401575.24</v>
      </c>
      <c r="E155" s="445">
        <v>16498302.539999999</v>
      </c>
      <c r="F155" s="445">
        <v>43490006.990000002</v>
      </c>
      <c r="G155" s="445">
        <v>3488991.53</v>
      </c>
    </row>
    <row r="156" spans="1:7" ht="13.15" customHeight="1">
      <c r="A156" s="445" t="s">
        <v>531</v>
      </c>
      <c r="B156" s="445">
        <v>952598330.87</v>
      </c>
      <c r="C156" s="445">
        <v>33348430.649999999</v>
      </c>
      <c r="D156" s="445">
        <v>21714012.940000001</v>
      </c>
      <c r="E156" s="445">
        <v>120479345.51000001</v>
      </c>
      <c r="F156" s="445">
        <v>777056541.76999998</v>
      </c>
      <c r="G156" s="445">
        <v>51260655.130000003</v>
      </c>
    </row>
    <row r="157" spans="1:7" ht="10.9" customHeight="1">
      <c r="A157" s="445"/>
      <c r="C157" s="445"/>
      <c r="D157" s="445"/>
      <c r="E157" s="445"/>
      <c r="F157" s="445"/>
      <c r="G157" s="445"/>
    </row>
    <row r="158" spans="1:7" ht="13.15" customHeight="1">
      <c r="A158" s="445" t="s">
        <v>541</v>
      </c>
      <c r="B158" s="445">
        <v>779659150.92999995</v>
      </c>
      <c r="C158" s="445">
        <v>17988442.460000001</v>
      </c>
      <c r="D158" s="445">
        <v>11788105.26</v>
      </c>
      <c r="E158" s="445">
        <v>67121872.260000005</v>
      </c>
      <c r="F158" s="445">
        <v>682760730.95000005</v>
      </c>
      <c r="G158" s="445">
        <v>42846613.75</v>
      </c>
    </row>
    <row r="159" spans="1:7" ht="13.15" customHeight="1">
      <c r="A159" s="445" t="s">
        <v>28</v>
      </c>
      <c r="B159" s="445">
        <v>100373186.48</v>
      </c>
      <c r="C159" s="445">
        <v>7590065.5599999996</v>
      </c>
      <c r="D159" s="445">
        <v>4960102</v>
      </c>
      <c r="E159" s="445">
        <v>25567512.620000001</v>
      </c>
      <c r="F159" s="445">
        <v>62255506.299999997</v>
      </c>
      <c r="G159" s="445">
        <v>5050521.7699999996</v>
      </c>
    </row>
    <row r="160" spans="1:7" ht="13.15" customHeight="1">
      <c r="A160" s="445" t="s">
        <v>546</v>
      </c>
      <c r="B160" s="445">
        <v>663157239.48000002</v>
      </c>
      <c r="C160" s="445">
        <v>29196417.84</v>
      </c>
      <c r="D160" s="445">
        <v>19218129.329999998</v>
      </c>
      <c r="E160" s="445">
        <v>104830602.90000001</v>
      </c>
      <c r="F160" s="445">
        <v>509912089.41000003</v>
      </c>
      <c r="G160" s="445">
        <v>35253663.299999997</v>
      </c>
    </row>
    <row r="161" spans="1:8" ht="13.15" customHeight="1">
      <c r="A161" s="445" t="s">
        <v>549</v>
      </c>
      <c r="B161" s="445">
        <v>83539052.560000002</v>
      </c>
      <c r="C161" s="445">
        <v>6088709.29</v>
      </c>
      <c r="D161" s="445">
        <v>3984264.52</v>
      </c>
      <c r="E161" s="445">
        <v>21026498.629999999</v>
      </c>
      <c r="F161" s="445">
        <v>52439580.119999997</v>
      </c>
      <c r="G161" s="445">
        <v>4189081.87</v>
      </c>
    </row>
    <row r="162" spans="1:8" ht="13.15" customHeight="1">
      <c r="A162" s="445" t="s">
        <v>551</v>
      </c>
      <c r="B162" s="445">
        <v>1904364284.5799999</v>
      </c>
      <c r="C162" s="445">
        <v>123529918.01000001</v>
      </c>
      <c r="D162" s="445">
        <v>81604452.769999996</v>
      </c>
      <c r="E162" s="445">
        <v>439119558.13</v>
      </c>
      <c r="F162" s="445">
        <v>1260110355.6700001</v>
      </c>
      <c r="G162" s="445">
        <v>97226754.819999993</v>
      </c>
    </row>
    <row r="163" spans="1:8" ht="10.9" customHeight="1">
      <c r="A163" s="445"/>
      <c r="C163" s="445"/>
      <c r="D163" s="445"/>
      <c r="E163" s="445"/>
      <c r="F163" s="445"/>
      <c r="G163" s="445"/>
    </row>
    <row r="164" spans="1:8" ht="13.15" customHeight="1">
      <c r="A164" s="445" t="s">
        <v>553</v>
      </c>
      <c r="B164" s="445">
        <v>549245878.75999999</v>
      </c>
      <c r="C164" s="445">
        <v>36505839.350000001</v>
      </c>
      <c r="D164" s="445">
        <v>24104435.149999999</v>
      </c>
      <c r="E164" s="445">
        <v>129708359.19</v>
      </c>
      <c r="F164" s="445">
        <v>358927245.06999999</v>
      </c>
      <c r="G164" s="445">
        <v>27915624.710000001</v>
      </c>
    </row>
    <row r="165" spans="1:8" ht="13.15" customHeight="1">
      <c r="A165" s="445" t="s">
        <v>556</v>
      </c>
      <c r="B165" s="445">
        <v>252963468.43000001</v>
      </c>
      <c r="C165" s="445">
        <v>20935510.690000001</v>
      </c>
      <c r="D165" s="445">
        <v>13742834</v>
      </c>
      <c r="E165" s="445">
        <v>71756571.689999998</v>
      </c>
      <c r="F165" s="445">
        <v>146528552.05000001</v>
      </c>
      <c r="G165" s="445">
        <v>12586638.210000001</v>
      </c>
    </row>
    <row r="166" spans="1:8" ht="13.15" customHeight="1">
      <c r="A166" s="838" t="s">
        <v>559</v>
      </c>
      <c r="B166" s="617">
        <v>127835596.81999999</v>
      </c>
      <c r="C166" s="617">
        <v>5338391.32</v>
      </c>
      <c r="D166" s="617">
        <v>3483094</v>
      </c>
      <c r="E166" s="617">
        <v>19067308.280000001</v>
      </c>
      <c r="F166" s="617">
        <v>99946803.219999999</v>
      </c>
      <c r="G166" s="617">
        <v>6790769.9199999999</v>
      </c>
    </row>
    <row r="167" spans="1:8" ht="13.15" customHeight="1">
      <c r="A167" s="848" t="s">
        <v>562</v>
      </c>
      <c r="B167" s="838">
        <v>1177289146.75</v>
      </c>
      <c r="C167" s="838">
        <v>64931575.780000001</v>
      </c>
      <c r="D167" s="838">
        <v>42817983.990000002</v>
      </c>
      <c r="E167" s="838">
        <v>230139999.47999999</v>
      </c>
      <c r="F167" s="838">
        <v>839399587.5</v>
      </c>
      <c r="G167" s="838">
        <v>61055748.310000002</v>
      </c>
      <c r="H167" s="763"/>
    </row>
    <row r="168" spans="1:8" ht="13.15" customHeight="1">
      <c r="A168" s="837" t="s">
        <v>438</v>
      </c>
      <c r="B168" s="445">
        <v>884018070.83000004</v>
      </c>
      <c r="C168" s="445">
        <v>47094357.280000001</v>
      </c>
      <c r="D168" s="445">
        <v>31102169.039999999</v>
      </c>
      <c r="E168" s="445">
        <v>171042090.12</v>
      </c>
      <c r="F168" s="445">
        <v>634779454.38999999</v>
      </c>
      <c r="G168" s="445">
        <v>46025948.810000002</v>
      </c>
      <c r="H168" s="763"/>
    </row>
    <row r="169" spans="1:8" ht="18">
      <c r="A169" s="839" t="s">
        <v>755</v>
      </c>
      <c r="B169" s="834"/>
      <c r="C169" s="834"/>
      <c r="D169" s="834"/>
      <c r="E169" s="834"/>
      <c r="F169" s="834"/>
      <c r="G169" s="834"/>
      <c r="H169" s="763"/>
    </row>
    <row r="170" spans="1:8" ht="15.75">
      <c r="A170" s="761" t="s">
        <v>744</v>
      </c>
      <c r="B170" s="834"/>
      <c r="C170" s="834"/>
      <c r="D170" s="834"/>
      <c r="E170" s="834"/>
      <c r="F170" s="834"/>
      <c r="G170" s="834"/>
    </row>
    <row r="171" spans="1:8" ht="15.75">
      <c r="A171" s="761" t="str">
        <f>A3</f>
        <v>Taxable Year 2015</v>
      </c>
      <c r="B171" s="833"/>
      <c r="C171" s="833"/>
      <c r="D171" s="833"/>
      <c r="E171" s="833"/>
      <c r="F171" s="833"/>
      <c r="G171" s="833"/>
    </row>
    <row r="172" spans="1:8" ht="13.15" customHeight="1" thickBot="1">
      <c r="A172" s="763"/>
      <c r="B172" s="834"/>
      <c r="C172" s="834"/>
      <c r="D172" s="834"/>
      <c r="E172" s="834"/>
      <c r="F172" s="834"/>
      <c r="G172" s="834"/>
    </row>
    <row r="173" spans="1:8">
      <c r="A173" s="835"/>
      <c r="B173" s="835" t="s">
        <v>745</v>
      </c>
      <c r="C173" s="835" t="s">
        <v>746</v>
      </c>
      <c r="D173" s="835" t="s">
        <v>747</v>
      </c>
      <c r="E173" s="835" t="s">
        <v>747</v>
      </c>
      <c r="F173" s="835" t="s">
        <v>747</v>
      </c>
      <c r="G173" s="835" t="s">
        <v>748</v>
      </c>
      <c r="H173" s="763"/>
    </row>
    <row r="174" spans="1:8" ht="13.15" customHeight="1">
      <c r="A174" s="836" t="s">
        <v>27</v>
      </c>
      <c r="B174" s="836" t="s">
        <v>749</v>
      </c>
      <c r="C174" s="836" t="s">
        <v>750</v>
      </c>
      <c r="D174" s="836" t="s">
        <v>751</v>
      </c>
      <c r="E174" s="836" t="s">
        <v>752</v>
      </c>
      <c r="F174" s="836" t="s">
        <v>753</v>
      </c>
      <c r="G174" s="836" t="s">
        <v>754</v>
      </c>
    </row>
    <row r="175" spans="1:8" ht="10.7" customHeight="1">
      <c r="A175" s="837"/>
      <c r="C175" s="837"/>
      <c r="D175" s="837"/>
      <c r="E175" s="837"/>
      <c r="F175" s="837"/>
      <c r="G175" s="837"/>
    </row>
    <row r="176" spans="1:8" ht="13.15" customHeight="1">
      <c r="A176" s="445" t="s">
        <v>442</v>
      </c>
      <c r="B176" s="837">
        <v>303177322.87</v>
      </c>
      <c r="C176" s="837">
        <v>17553980.449999999</v>
      </c>
      <c r="D176" s="837">
        <v>11625736</v>
      </c>
      <c r="E176" s="837">
        <v>64005439.530000001</v>
      </c>
      <c r="F176" s="837">
        <v>209992166.88999999</v>
      </c>
      <c r="G176" s="837">
        <v>15652892.16</v>
      </c>
    </row>
    <row r="177" spans="1:7" ht="13.15" customHeight="1">
      <c r="A177" s="445" t="s">
        <v>446</v>
      </c>
      <c r="B177" s="445">
        <v>177078329.75999999</v>
      </c>
      <c r="C177" s="445">
        <v>12600852.869999999</v>
      </c>
      <c r="D177" s="445">
        <v>8271038</v>
      </c>
      <c r="E177" s="445">
        <v>42703106.200000003</v>
      </c>
      <c r="F177" s="445">
        <v>113503332.69</v>
      </c>
      <c r="G177" s="445">
        <v>8998955.1300000008</v>
      </c>
    </row>
    <row r="178" spans="1:7" ht="13.15" customHeight="1">
      <c r="A178" s="445" t="s">
        <v>450</v>
      </c>
      <c r="B178" s="445">
        <v>2700362078.4299998</v>
      </c>
      <c r="C178" s="445">
        <v>169084011.22999999</v>
      </c>
      <c r="D178" s="445">
        <v>111753473.27</v>
      </c>
      <c r="E178" s="445">
        <v>600350371.97000003</v>
      </c>
      <c r="F178" s="445">
        <v>1819174221.96</v>
      </c>
      <c r="G178" s="445">
        <v>138654437.28999999</v>
      </c>
    </row>
    <row r="179" spans="1:7" ht="13.15" customHeight="1">
      <c r="A179" s="445" t="s">
        <v>454</v>
      </c>
      <c r="B179" s="445">
        <v>3215347368.46</v>
      </c>
      <c r="C179" s="445">
        <v>191890400.16</v>
      </c>
      <c r="D179" s="445">
        <v>126368872.01000001</v>
      </c>
      <c r="E179" s="445">
        <v>662957590.37</v>
      </c>
      <c r="F179" s="445">
        <v>2234130505.9200001</v>
      </c>
      <c r="G179" s="445">
        <v>166598032.81999999</v>
      </c>
    </row>
    <row r="180" spans="1:7" ht="13.15" customHeight="1">
      <c r="A180" s="445" t="s">
        <v>458</v>
      </c>
      <c r="B180" s="445">
        <v>58649046.600000001</v>
      </c>
      <c r="C180" s="445">
        <v>4067115</v>
      </c>
      <c r="D180" s="445">
        <v>2679778</v>
      </c>
      <c r="E180" s="445">
        <v>14362838</v>
      </c>
      <c r="F180" s="445">
        <v>37539315.600000001</v>
      </c>
      <c r="G180" s="445">
        <v>2950878.32</v>
      </c>
    </row>
    <row r="181" spans="1:7" ht="10.9" customHeight="1">
      <c r="A181" s="445"/>
      <c r="C181" s="445"/>
      <c r="D181" s="445"/>
      <c r="E181" s="445"/>
      <c r="F181" s="445"/>
      <c r="G181" s="445"/>
    </row>
    <row r="182" spans="1:7" ht="13.15" customHeight="1">
      <c r="A182" s="445" t="s">
        <v>462</v>
      </c>
      <c r="B182" s="445">
        <v>317266002.13999999</v>
      </c>
      <c r="C182" s="445">
        <v>29714524.170000002</v>
      </c>
      <c r="D182" s="445">
        <v>19594545</v>
      </c>
      <c r="E182" s="445">
        <v>99219243.950000003</v>
      </c>
      <c r="F182" s="445">
        <v>168737689.02000001</v>
      </c>
      <c r="G182" s="445">
        <v>15638680.289999999</v>
      </c>
    </row>
    <row r="183" spans="1:7" ht="13.15" customHeight="1">
      <c r="A183" s="445" t="s">
        <v>466</v>
      </c>
      <c r="B183" s="445">
        <v>339052867.16000003</v>
      </c>
      <c r="C183" s="445">
        <v>12489976</v>
      </c>
      <c r="D183" s="445">
        <v>8277332</v>
      </c>
      <c r="E183" s="445">
        <v>47088057.259999998</v>
      </c>
      <c r="F183" s="445">
        <v>271197501.89999998</v>
      </c>
      <c r="G183" s="445">
        <v>18041259.149999999</v>
      </c>
    </row>
    <row r="184" spans="1:7" ht="13.15" customHeight="1">
      <c r="A184" s="445" t="s">
        <v>470</v>
      </c>
      <c r="B184" s="445">
        <v>1221533700.8699999</v>
      </c>
      <c r="C184" s="445">
        <v>87921305.560000002</v>
      </c>
      <c r="D184" s="445">
        <v>58025305.109999999</v>
      </c>
      <c r="E184" s="445">
        <v>305970085.29000002</v>
      </c>
      <c r="F184" s="445">
        <v>769617004.90999997</v>
      </c>
      <c r="G184" s="445">
        <v>61827469.920000002</v>
      </c>
    </row>
    <row r="185" spans="1:7" ht="13.15" customHeight="1">
      <c r="A185" s="445" t="s">
        <v>474</v>
      </c>
      <c r="B185" s="445">
        <v>181411092.25999999</v>
      </c>
      <c r="C185" s="445">
        <v>10443214.449999999</v>
      </c>
      <c r="D185" s="445">
        <v>6911021</v>
      </c>
      <c r="E185" s="445">
        <v>37326835.07</v>
      </c>
      <c r="F185" s="445">
        <v>126730021.73999999</v>
      </c>
      <c r="G185" s="445">
        <v>9326781.6899999995</v>
      </c>
    </row>
    <row r="186" spans="1:7" ht="13.15" customHeight="1">
      <c r="A186" s="445" t="s">
        <v>478</v>
      </c>
      <c r="B186" s="608">
        <v>5247761087.4399996</v>
      </c>
      <c r="C186" s="608">
        <v>219479481.99000001</v>
      </c>
      <c r="D186" s="608">
        <v>144379672.12</v>
      </c>
      <c r="E186" s="608">
        <v>767970834.09000003</v>
      </c>
      <c r="F186" s="608">
        <v>4115931099.2399998</v>
      </c>
      <c r="G186" s="608">
        <v>281136714.56999999</v>
      </c>
    </row>
    <row r="187" spans="1:7" ht="13.15" customHeight="1">
      <c r="A187" s="445"/>
      <c r="B187" s="608"/>
      <c r="C187" s="608"/>
      <c r="D187" s="608"/>
      <c r="E187" s="608"/>
      <c r="F187" s="608"/>
      <c r="G187" s="608"/>
    </row>
    <row r="188" spans="1:7" ht="13.15" customHeight="1">
      <c r="A188" s="445" t="s">
        <v>29</v>
      </c>
      <c r="B188" s="445">
        <v>1609932256.1800001</v>
      </c>
      <c r="C188" s="445">
        <v>94695858.700000003</v>
      </c>
      <c r="D188" s="445">
        <v>62627453.420000002</v>
      </c>
      <c r="E188" s="445">
        <v>334353760.76999998</v>
      </c>
      <c r="F188" s="445">
        <v>1118255183.29</v>
      </c>
      <c r="G188" s="445">
        <v>83319438.560000002</v>
      </c>
    </row>
    <row r="189" spans="1:7" ht="13.15" customHeight="1">
      <c r="A189" s="445" t="s">
        <v>486</v>
      </c>
      <c r="B189" s="445">
        <v>507866834.18000001</v>
      </c>
      <c r="C189" s="445">
        <v>25000263.710000001</v>
      </c>
      <c r="D189" s="445">
        <v>16542743.98</v>
      </c>
      <c r="E189" s="445">
        <v>91679261.790000007</v>
      </c>
      <c r="F189" s="445">
        <v>374644564.69999999</v>
      </c>
      <c r="G189" s="445">
        <v>26477375.309999999</v>
      </c>
    </row>
    <row r="190" spans="1:7" ht="13.15" customHeight="1">
      <c r="A190" s="445" t="s">
        <v>490</v>
      </c>
      <c r="B190" s="445">
        <v>392518797.97000003</v>
      </c>
      <c r="C190" s="445">
        <v>24160510.010000002</v>
      </c>
      <c r="D190" s="445">
        <v>16003549.83</v>
      </c>
      <c r="E190" s="445">
        <v>87831351.719999999</v>
      </c>
      <c r="F190" s="445">
        <v>264523386.41</v>
      </c>
      <c r="G190" s="445">
        <v>20037792.329999998</v>
      </c>
    </row>
    <row r="191" spans="1:7" ht="13.15" customHeight="1">
      <c r="A191" s="445" t="s">
        <v>494</v>
      </c>
      <c r="B191" s="445">
        <v>1732587089.9000001</v>
      </c>
      <c r="C191" s="445">
        <v>84298089.170000002</v>
      </c>
      <c r="D191" s="445">
        <v>55668352.619999997</v>
      </c>
      <c r="E191" s="445">
        <v>303684453.25</v>
      </c>
      <c r="F191" s="445">
        <v>1288936194.8599999</v>
      </c>
      <c r="G191" s="445">
        <v>90694774.200000003</v>
      </c>
    </row>
    <row r="192" spans="1:7" ht="10.7" customHeight="1">
      <c r="A192" s="445"/>
      <c r="C192" s="445"/>
      <c r="D192" s="445"/>
      <c r="E192" s="445"/>
      <c r="F192" s="445"/>
      <c r="G192" s="445"/>
    </row>
    <row r="193" spans="1:8" ht="13.15" customHeight="1">
      <c r="A193" s="445" t="s">
        <v>30</v>
      </c>
      <c r="B193" s="445">
        <v>10273183267.040001</v>
      </c>
      <c r="C193" s="445">
        <v>447566943.32999998</v>
      </c>
      <c r="D193" s="445">
        <v>295541324.13</v>
      </c>
      <c r="E193" s="445">
        <v>1628700664.55</v>
      </c>
      <c r="F193" s="445">
        <v>7901374335.0299997</v>
      </c>
      <c r="G193" s="445">
        <v>543817452.26999998</v>
      </c>
    </row>
    <row r="194" spans="1:8" ht="13.15" customHeight="1">
      <c r="A194" s="445" t="s">
        <v>499</v>
      </c>
      <c r="B194" s="445">
        <v>328822733.5</v>
      </c>
      <c r="C194" s="445">
        <v>21334762</v>
      </c>
      <c r="D194" s="445">
        <v>14156826</v>
      </c>
      <c r="E194" s="445">
        <v>77200953.530000001</v>
      </c>
      <c r="F194" s="445">
        <v>216130191.97</v>
      </c>
      <c r="G194" s="445">
        <v>16727401.939999999</v>
      </c>
    </row>
    <row r="195" spans="1:8" ht="13.15" customHeight="1">
      <c r="A195" s="445" t="s">
        <v>502</v>
      </c>
      <c r="B195" s="445">
        <v>269717751.02999997</v>
      </c>
      <c r="C195" s="445">
        <v>12299688.449999999</v>
      </c>
      <c r="D195" s="445">
        <v>7925405.8700000001</v>
      </c>
      <c r="E195" s="445">
        <v>41722375.850000001</v>
      </c>
      <c r="F195" s="445">
        <v>207770280.86000001</v>
      </c>
      <c r="G195" s="445">
        <v>14294228.93</v>
      </c>
    </row>
    <row r="196" spans="1:8" ht="13.15" customHeight="1">
      <c r="A196" s="838" t="s">
        <v>505</v>
      </c>
      <c r="B196" s="838">
        <v>571376330.72000003</v>
      </c>
      <c r="C196" s="838">
        <v>28341003.059999999</v>
      </c>
      <c r="D196" s="838">
        <v>18655815.620000001</v>
      </c>
      <c r="E196" s="838">
        <v>101042663.8</v>
      </c>
      <c r="F196" s="838">
        <v>423336848.24000001</v>
      </c>
      <c r="G196" s="838">
        <v>30063450.170000002</v>
      </c>
    </row>
    <row r="197" spans="1:8" ht="10.7" customHeight="1">
      <c r="A197" s="849"/>
      <c r="B197" s="849"/>
      <c r="C197" s="849"/>
      <c r="D197" s="849"/>
      <c r="E197" s="849"/>
      <c r="F197" s="849"/>
      <c r="G197" s="849"/>
      <c r="H197" s="763"/>
    </row>
    <row r="198" spans="1:8" ht="15" customHeight="1">
      <c r="A198" s="843" t="s">
        <v>31</v>
      </c>
      <c r="B198" s="844">
        <f t="shared" ref="B198:G198" si="1">SUM(B146:B196)</f>
        <v>51303012767.199997</v>
      </c>
      <c r="C198" s="844">
        <f t="shared" si="1"/>
        <v>2475454225.1200004</v>
      </c>
      <c r="D198" s="844">
        <f t="shared" si="1"/>
        <v>1631544984.7999997</v>
      </c>
      <c r="E198" s="844">
        <f t="shared" si="1"/>
        <v>8839266249.6300011</v>
      </c>
      <c r="F198" s="844">
        <f t="shared" si="1"/>
        <v>38356747307.650002</v>
      </c>
      <c r="G198" s="844">
        <f t="shared" si="1"/>
        <v>2701128880.5499997</v>
      </c>
    </row>
    <row r="199" spans="1:8" ht="15" customHeight="1">
      <c r="A199" s="843" t="s">
        <v>26</v>
      </c>
      <c r="B199" s="844">
        <f t="shared" ref="B199:G199" si="2">B140</f>
        <v>168439278139.94003</v>
      </c>
      <c r="C199" s="844">
        <f t="shared" si="2"/>
        <v>6020676156.5200014</v>
      </c>
      <c r="D199" s="844">
        <f t="shared" si="2"/>
        <v>3982666043.0500002</v>
      </c>
      <c r="E199" s="844">
        <f>E140</f>
        <v>22316452755.079994</v>
      </c>
      <c r="F199" s="844">
        <f t="shared" si="2"/>
        <v>136119483185.29001</v>
      </c>
      <c r="G199" s="844">
        <f t="shared" si="2"/>
        <v>9027260593.4300022</v>
      </c>
    </row>
    <row r="200" spans="1:8" ht="15" customHeight="1">
      <c r="A200" s="843" t="s">
        <v>735</v>
      </c>
      <c r="B200" s="850">
        <v>6346428283.8500004</v>
      </c>
      <c r="C200" s="850">
        <v>265282819.06</v>
      </c>
      <c r="D200" s="850">
        <v>163002025.50999999</v>
      </c>
      <c r="E200" s="850">
        <v>842441440.61000001</v>
      </c>
      <c r="F200" s="850">
        <v>5075701998.6700001</v>
      </c>
      <c r="G200" s="850">
        <v>342669489.58999997</v>
      </c>
    </row>
    <row r="201" spans="1:8" ht="13.15" customHeight="1">
      <c r="A201" s="843"/>
      <c r="B201" s="851"/>
      <c r="C201" s="851"/>
      <c r="D201" s="851"/>
      <c r="E201" s="851"/>
      <c r="F201" s="851"/>
      <c r="G201" s="851"/>
    </row>
    <row r="202" spans="1:8" ht="15" customHeight="1">
      <c r="A202" s="843" t="s">
        <v>32</v>
      </c>
      <c r="B202" s="844">
        <f t="shared" ref="B202:G202" si="3">SUM(B198:B200)</f>
        <v>226088719190.99002</v>
      </c>
      <c r="C202" s="844">
        <f t="shared" si="3"/>
        <v>8761413200.7000008</v>
      </c>
      <c r="D202" s="844">
        <f t="shared" si="3"/>
        <v>5777213053.3600006</v>
      </c>
      <c r="E202" s="844">
        <f t="shared" si="3"/>
        <v>31998160445.319996</v>
      </c>
      <c r="F202" s="844">
        <f t="shared" si="3"/>
        <v>179551932491.61002</v>
      </c>
      <c r="G202" s="844">
        <f t="shared" si="3"/>
        <v>12071058963.570002</v>
      </c>
    </row>
    <row r="203" spans="1:8" ht="13.15" customHeight="1">
      <c r="A203" s="845"/>
      <c r="B203" s="852"/>
      <c r="C203" s="852"/>
      <c r="D203" s="852"/>
      <c r="E203" s="852"/>
      <c r="F203" s="852"/>
      <c r="G203" s="852"/>
    </row>
    <row r="204" spans="1:8" ht="13.15" customHeight="1">
      <c r="A204" s="999" t="s">
        <v>1</v>
      </c>
      <c r="B204" s="834"/>
      <c r="C204" s="853"/>
      <c r="D204" s="853"/>
      <c r="E204" s="853"/>
      <c r="F204" s="853"/>
      <c r="G204" s="854"/>
    </row>
    <row r="205" spans="1:8" ht="13.15" customHeight="1">
      <c r="A205" s="829" t="s">
        <v>1120</v>
      </c>
      <c r="B205" s="834"/>
      <c r="C205" s="853"/>
      <c r="D205" s="853"/>
      <c r="E205" s="853"/>
      <c r="F205" s="853"/>
      <c r="G205" s="853"/>
    </row>
    <row r="206" spans="1:8" ht="13.15" customHeight="1">
      <c r="A206" s="829" t="s">
        <v>1118</v>
      </c>
      <c r="B206" s="834"/>
      <c r="C206" s="853"/>
      <c r="D206" s="853"/>
      <c r="E206" s="853"/>
      <c r="F206" s="853"/>
      <c r="G206" s="853"/>
    </row>
    <row r="207" spans="1:8">
      <c r="A207" s="829" t="s">
        <v>1119</v>
      </c>
    </row>
    <row r="208" spans="1:8">
      <c r="A208" s="505" t="s">
        <v>742</v>
      </c>
    </row>
    <row r="209" spans="1:1">
      <c r="A209" s="505"/>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42"/>
  <sheetViews>
    <sheetView zoomScaleNormal="100" workbookViewId="0"/>
  </sheetViews>
  <sheetFormatPr defaultColWidth="9.28515625" defaultRowHeight="12.75"/>
  <cols>
    <col min="1" max="1" width="7.5703125" style="218" customWidth="1"/>
    <col min="2" max="2" width="20.140625" style="218" customWidth="1"/>
    <col min="3" max="3" width="12.5703125" style="221" customWidth="1"/>
    <col min="4" max="4" width="12.42578125" style="218" customWidth="1"/>
    <col min="5" max="5" width="2.7109375" style="218" customWidth="1"/>
    <col min="6" max="6" width="12.5703125" style="221" customWidth="1"/>
    <col min="7" max="7" width="12.140625" style="218" customWidth="1"/>
    <col min="8" max="8" width="2.7109375" style="218" customWidth="1"/>
    <col min="9" max="9" width="12.5703125" style="221" customWidth="1"/>
    <col min="10" max="10" width="12.140625" style="218" customWidth="1"/>
    <col min="11" max="11" width="2.7109375" style="222" customWidth="1"/>
    <col min="12" max="12" width="12.5703125" style="221" customWidth="1"/>
    <col min="13" max="13" width="12.140625" style="218" customWidth="1"/>
    <col min="14" max="14" width="2.7109375" style="218" customWidth="1"/>
    <col min="15" max="15" width="12.5703125" style="221" customWidth="1"/>
    <col min="16" max="16" width="11.140625" style="218" bestFit="1" customWidth="1"/>
    <col min="17" max="16384" width="9.28515625" style="218"/>
  </cols>
  <sheetData>
    <row r="1" spans="1:16" ht="18">
      <c r="A1" s="1069" t="s">
        <v>756</v>
      </c>
      <c r="C1" s="219"/>
      <c r="D1" s="220"/>
      <c r="E1" s="220"/>
    </row>
    <row r="2" spans="1:16" ht="15.75">
      <c r="A2" s="223" t="s">
        <v>757</v>
      </c>
      <c r="D2" s="220"/>
      <c r="E2" s="220"/>
    </row>
    <row r="3" spans="1:16" ht="13.5" thickBot="1">
      <c r="B3" s="224"/>
      <c r="C3" s="225"/>
      <c r="D3" s="224"/>
      <c r="E3" s="224"/>
      <c r="F3" s="225"/>
      <c r="G3" s="224"/>
      <c r="H3" s="224"/>
    </row>
    <row r="4" spans="1:16" ht="15">
      <c r="A4" s="1283"/>
      <c r="B4" s="1284"/>
      <c r="C4" s="226">
        <v>2012</v>
      </c>
      <c r="D4" s="226"/>
      <c r="E4" s="227"/>
      <c r="F4" s="226">
        <v>2013</v>
      </c>
      <c r="G4" s="226"/>
      <c r="H4" s="227"/>
      <c r="I4" s="226">
        <v>2014</v>
      </c>
      <c r="J4" s="226"/>
      <c r="K4" s="227"/>
      <c r="L4" s="1070">
        <v>2015</v>
      </c>
      <c r="M4" s="226"/>
    </row>
    <row r="5" spans="1:16" ht="15">
      <c r="A5" s="1282"/>
      <c r="B5" s="1285"/>
      <c r="C5" s="228" t="s">
        <v>416</v>
      </c>
      <c r="D5" s="228"/>
      <c r="E5" s="228"/>
      <c r="F5" s="228" t="s">
        <v>416</v>
      </c>
      <c r="G5" s="228"/>
      <c r="H5" s="228"/>
      <c r="I5" s="228" t="s">
        <v>416</v>
      </c>
      <c r="J5" s="228"/>
      <c r="K5" s="228"/>
      <c r="L5" s="228" t="s">
        <v>416</v>
      </c>
      <c r="M5" s="228"/>
    </row>
    <row r="6" spans="1:16" ht="15">
      <c r="A6" s="1286" t="s">
        <v>758</v>
      </c>
      <c r="B6" s="1287"/>
      <c r="C6" s="229" t="s">
        <v>759</v>
      </c>
      <c r="D6" s="229" t="s">
        <v>22</v>
      </c>
      <c r="E6" s="229"/>
      <c r="F6" s="229" t="s">
        <v>759</v>
      </c>
      <c r="G6" s="229" t="s">
        <v>22</v>
      </c>
      <c r="H6" s="229"/>
      <c r="I6" s="229" t="s">
        <v>759</v>
      </c>
      <c r="J6" s="229" t="s">
        <v>22</v>
      </c>
      <c r="K6" s="229"/>
      <c r="L6" s="229" t="s">
        <v>759</v>
      </c>
      <c r="M6" s="229" t="s">
        <v>22</v>
      </c>
    </row>
    <row r="7" spans="1:16">
      <c r="A7" s="1288"/>
      <c r="B7" s="1288"/>
      <c r="K7" s="218"/>
    </row>
    <row r="8" spans="1:16">
      <c r="A8" s="1282" t="s">
        <v>760</v>
      </c>
      <c r="B8" s="1282"/>
      <c r="C8" s="230">
        <v>137809</v>
      </c>
      <c r="D8" s="231">
        <v>24508643.309999999</v>
      </c>
      <c r="F8" s="230">
        <v>139779</v>
      </c>
      <c r="G8" s="231">
        <v>25136621.91</v>
      </c>
      <c r="I8" s="230">
        <v>134876</v>
      </c>
      <c r="J8" s="231">
        <v>24801436.030000001</v>
      </c>
      <c r="K8" s="218"/>
      <c r="L8" s="230">
        <v>133216</v>
      </c>
      <c r="M8" s="231">
        <v>24983019.27</v>
      </c>
      <c r="O8" s="432"/>
      <c r="P8" s="432"/>
    </row>
    <row r="9" spans="1:16">
      <c r="A9" s="1282" t="s">
        <v>761</v>
      </c>
      <c r="B9" s="1282"/>
      <c r="C9" s="230">
        <v>4647</v>
      </c>
      <c r="D9" s="232">
        <v>1084986.01</v>
      </c>
      <c r="F9" s="447">
        <v>4863</v>
      </c>
      <c r="G9" s="448">
        <v>1066565.78</v>
      </c>
      <c r="I9" s="447">
        <v>4586</v>
      </c>
      <c r="J9" s="448">
        <v>948131.33</v>
      </c>
      <c r="K9" s="218"/>
      <c r="L9" s="447">
        <v>4192</v>
      </c>
      <c r="M9" s="448">
        <v>846013.25</v>
      </c>
      <c r="O9" s="432"/>
      <c r="P9" s="432"/>
    </row>
    <row r="10" spans="1:16" ht="12.75" customHeight="1">
      <c r="A10" s="1294" t="s">
        <v>762</v>
      </c>
      <c r="B10" s="1287"/>
      <c r="C10" s="230">
        <v>16356</v>
      </c>
      <c r="D10" s="232">
        <v>2123534.92</v>
      </c>
      <c r="F10" s="447">
        <v>18528</v>
      </c>
      <c r="G10" s="448">
        <v>2482728.0699999998</v>
      </c>
      <c r="I10" s="447">
        <v>18681</v>
      </c>
      <c r="J10" s="448">
        <v>2521542.94</v>
      </c>
      <c r="K10" s="218"/>
      <c r="L10" s="447">
        <v>16087</v>
      </c>
      <c r="M10" s="448">
        <v>2207737.94</v>
      </c>
      <c r="O10" s="432"/>
      <c r="P10" s="432"/>
    </row>
    <row r="11" spans="1:16">
      <c r="A11" s="1282" t="s">
        <v>763</v>
      </c>
      <c r="B11" s="1282"/>
      <c r="C11" s="230">
        <v>1184</v>
      </c>
      <c r="D11" s="232">
        <v>152452.93</v>
      </c>
      <c r="F11" s="447">
        <v>1509</v>
      </c>
      <c r="G11" s="448">
        <v>217472.97</v>
      </c>
      <c r="I11" s="447">
        <v>1711</v>
      </c>
      <c r="J11" s="448">
        <v>248879.54</v>
      </c>
      <c r="K11" s="218"/>
      <c r="L11" s="447">
        <v>1450</v>
      </c>
      <c r="M11" s="448">
        <v>200916.92</v>
      </c>
      <c r="O11" s="432"/>
      <c r="P11" s="432"/>
    </row>
    <row r="12" spans="1:16">
      <c r="A12" s="1282" t="s">
        <v>764</v>
      </c>
      <c r="B12" s="1282"/>
      <c r="C12" s="230">
        <v>1309</v>
      </c>
      <c r="D12" s="232">
        <v>167305.28</v>
      </c>
      <c r="F12" s="447">
        <v>1844</v>
      </c>
      <c r="G12" s="448">
        <v>236165.48</v>
      </c>
      <c r="I12" s="447">
        <v>1711</v>
      </c>
      <c r="J12" s="448">
        <v>237588.79</v>
      </c>
      <c r="K12" s="218"/>
      <c r="L12" s="447">
        <v>1527</v>
      </c>
      <c r="M12" s="448">
        <v>197452.9</v>
      </c>
      <c r="O12" s="432"/>
      <c r="P12" s="432"/>
    </row>
    <row r="13" spans="1:16">
      <c r="A13" s="233" t="s">
        <v>765</v>
      </c>
      <c r="B13" s="220"/>
      <c r="C13" s="230">
        <v>10103</v>
      </c>
      <c r="D13" s="232">
        <v>4223626.8600000003</v>
      </c>
      <c r="F13" s="447">
        <v>15073</v>
      </c>
      <c r="G13" s="448">
        <v>6495333.6299999999</v>
      </c>
      <c r="I13" s="447">
        <v>15748</v>
      </c>
      <c r="J13" s="448">
        <v>6848216.2199999997</v>
      </c>
      <c r="K13" s="218"/>
      <c r="L13" s="973">
        <v>16788</v>
      </c>
      <c r="M13" s="974">
        <v>7521529.4100000001</v>
      </c>
      <c r="O13" s="432"/>
      <c r="P13" s="432"/>
    </row>
    <row r="14" spans="1:16">
      <c r="A14" s="1282" t="s">
        <v>374</v>
      </c>
      <c r="B14" s="1282"/>
      <c r="C14" s="230">
        <v>119392</v>
      </c>
      <c r="D14" s="232">
        <v>17701044.640000001</v>
      </c>
      <c r="F14" s="230">
        <v>119727</v>
      </c>
      <c r="G14" s="232">
        <v>18614047.43</v>
      </c>
      <c r="I14" s="230">
        <v>121345</v>
      </c>
      <c r="J14" s="232">
        <v>18875293.699999988</v>
      </c>
      <c r="K14" s="218"/>
      <c r="L14" s="447">
        <v>123600</v>
      </c>
      <c r="M14" s="448">
        <v>19502431.66</v>
      </c>
      <c r="O14" s="432"/>
      <c r="P14" s="432"/>
    </row>
    <row r="15" spans="1:16">
      <c r="A15" s="1282" t="s">
        <v>375</v>
      </c>
      <c r="B15" s="1282"/>
      <c r="C15" s="230">
        <v>86413</v>
      </c>
      <c r="D15" s="232">
        <v>12655385.5</v>
      </c>
      <c r="F15" s="447">
        <v>92262</v>
      </c>
      <c r="G15" s="448">
        <v>13633863.529999999</v>
      </c>
      <c r="I15" s="447">
        <v>90625</v>
      </c>
      <c r="J15" s="448">
        <v>13232782.140000001</v>
      </c>
      <c r="K15" s="218"/>
      <c r="L15" s="447">
        <v>100289</v>
      </c>
      <c r="M15" s="448">
        <v>15395172.949999999</v>
      </c>
      <c r="O15" s="432"/>
      <c r="P15" s="432"/>
    </row>
    <row r="16" spans="1:16">
      <c r="A16" s="1282" t="s">
        <v>766</v>
      </c>
      <c r="B16" s="1282"/>
      <c r="C16" s="230">
        <v>4417</v>
      </c>
      <c r="D16" s="232">
        <v>374389.36</v>
      </c>
      <c r="F16" s="447">
        <v>4306</v>
      </c>
      <c r="G16" s="448">
        <v>381847.74</v>
      </c>
      <c r="I16" s="447">
        <v>3953</v>
      </c>
      <c r="J16" s="448">
        <v>353070.58</v>
      </c>
      <c r="K16" s="218"/>
      <c r="L16" s="447">
        <v>6378</v>
      </c>
      <c r="M16" s="448">
        <v>542254.4</v>
      </c>
      <c r="O16" s="432"/>
      <c r="P16" s="432"/>
    </row>
    <row r="17" spans="1:19">
      <c r="A17" s="1282" t="s">
        <v>767</v>
      </c>
      <c r="B17" s="1282"/>
      <c r="C17" s="230">
        <v>1581</v>
      </c>
      <c r="D17" s="234">
        <v>375210.3</v>
      </c>
      <c r="F17" s="230">
        <v>1487</v>
      </c>
      <c r="G17" s="234">
        <v>360164.34</v>
      </c>
      <c r="I17" s="230">
        <v>1459</v>
      </c>
      <c r="J17" s="234">
        <v>367106.75</v>
      </c>
      <c r="K17" s="218"/>
      <c r="L17" s="230">
        <v>1587</v>
      </c>
      <c r="M17" s="234">
        <v>415288.01</v>
      </c>
      <c r="O17" s="432"/>
      <c r="P17" s="432"/>
    </row>
    <row r="18" spans="1:19">
      <c r="A18" s="1015"/>
      <c r="J18" s="1104"/>
      <c r="K18" s="218"/>
      <c r="L18" s="1016"/>
      <c r="M18" s="1017"/>
      <c r="O18" s="218"/>
    </row>
    <row r="19" spans="1:19" ht="15" customHeight="1">
      <c r="A19" s="235"/>
      <c r="B19" s="236" t="s">
        <v>768</v>
      </c>
      <c r="C19" s="237">
        <f>SUM(C8:C17)</f>
        <v>383211</v>
      </c>
      <c r="D19" s="238">
        <f>SUM(D8:D17)</f>
        <v>63366579.109999999</v>
      </c>
      <c r="E19" s="236"/>
      <c r="F19" s="237">
        <f>SUM(F8:F17)</f>
        <v>399378</v>
      </c>
      <c r="G19" s="238">
        <f>SUM(G8:G17)</f>
        <v>68624810.879999995</v>
      </c>
      <c r="H19" s="236"/>
      <c r="I19" s="237">
        <f>SUM(I8:I18)</f>
        <v>394695</v>
      </c>
      <c r="J19" s="238">
        <f>SUM(J8:J18)</f>
        <v>68434048.019999996</v>
      </c>
      <c r="K19" s="236"/>
      <c r="L19" s="237">
        <f>SUM(L8:L18)</f>
        <v>405114</v>
      </c>
      <c r="M19" s="238">
        <f>SUM(M8:M18)</f>
        <v>71811816.710000008</v>
      </c>
      <c r="O19" s="432"/>
      <c r="P19" s="432"/>
    </row>
    <row r="20" spans="1:19">
      <c r="G20" s="239"/>
      <c r="J20" s="239"/>
      <c r="L20" s="657"/>
      <c r="M20" s="231"/>
    </row>
    <row r="21" spans="1:19">
      <c r="A21" s="1252" t="s">
        <v>20</v>
      </c>
    </row>
    <row r="22" spans="1:19" ht="13.15" customHeight="1">
      <c r="A22" s="1234" t="s">
        <v>1117</v>
      </c>
    </row>
    <row r="23" spans="1:19" ht="13.15" customHeight="1">
      <c r="A23" s="1019"/>
    </row>
    <row r="24" spans="1:19" ht="13.15" customHeight="1">
      <c r="A24" s="241"/>
    </row>
    <row r="25" spans="1:19">
      <c r="B25" s="240"/>
    </row>
    <row r="26" spans="1:19" ht="18">
      <c r="A26" s="242" t="s">
        <v>769</v>
      </c>
      <c r="C26" s="243"/>
    </row>
    <row r="27" spans="1:19" ht="15.75">
      <c r="A27" s="244" t="s">
        <v>770</v>
      </c>
      <c r="C27" s="243"/>
    </row>
    <row r="28" spans="1:19" ht="13.5" thickBot="1">
      <c r="B28" s="243"/>
      <c r="C28" s="243"/>
      <c r="R28" s="656"/>
      <c r="S28" s="656"/>
    </row>
    <row r="29" spans="1:19">
      <c r="B29" s="245" t="s">
        <v>771</v>
      </c>
      <c r="C29" s="1289" t="s">
        <v>18</v>
      </c>
      <c r="D29" s="1290"/>
      <c r="Q29" s="699"/>
      <c r="R29" s="696" t="s">
        <v>771</v>
      </c>
      <c r="S29" s="696" t="s">
        <v>18</v>
      </c>
    </row>
    <row r="30" spans="1:19" ht="12.75" customHeight="1">
      <c r="B30" s="246">
        <v>2006</v>
      </c>
      <c r="C30" s="247"/>
      <c r="D30" s="567">
        <v>15896468.560000001</v>
      </c>
      <c r="Q30" s="699"/>
      <c r="R30" s="697">
        <f t="shared" ref="R30:R39" si="0">B30</f>
        <v>2006</v>
      </c>
      <c r="S30" s="698">
        <f t="shared" ref="S30:S39" si="1">D30/1000000</f>
        <v>15.896468560000001</v>
      </c>
    </row>
    <row r="31" spans="1:19" ht="12.75" customHeight="1">
      <c r="B31" s="246">
        <v>2007</v>
      </c>
      <c r="C31" s="247"/>
      <c r="D31" s="248">
        <v>15673200.720000001</v>
      </c>
      <c r="Q31" s="699"/>
      <c r="R31" s="697">
        <f t="shared" si="0"/>
        <v>2007</v>
      </c>
      <c r="S31" s="698">
        <f t="shared" si="1"/>
        <v>15.673200720000001</v>
      </c>
    </row>
    <row r="32" spans="1:19" ht="12.75" customHeight="1">
      <c r="B32" s="246">
        <v>2008</v>
      </c>
      <c r="C32" s="247"/>
      <c r="D32" s="249">
        <v>16366547.060000001</v>
      </c>
      <c r="Q32" s="699"/>
      <c r="R32" s="697">
        <f t="shared" si="0"/>
        <v>2008</v>
      </c>
      <c r="S32" s="698">
        <f t="shared" si="1"/>
        <v>16.366547060000002</v>
      </c>
    </row>
    <row r="33" spans="1:19" ht="12.75" customHeight="1">
      <c r="B33" s="246">
        <v>2009</v>
      </c>
      <c r="C33" s="250"/>
      <c r="D33" s="251">
        <v>17876422.93</v>
      </c>
      <c r="Q33" s="699"/>
      <c r="R33" s="697">
        <f t="shared" si="0"/>
        <v>2009</v>
      </c>
      <c r="S33" s="698">
        <f t="shared" si="1"/>
        <v>17.87642293</v>
      </c>
    </row>
    <row r="34" spans="1:19" ht="12.75" customHeight="1">
      <c r="B34" s="252">
        <v>2010</v>
      </c>
      <c r="C34" s="253"/>
      <c r="D34" s="251">
        <v>18578293.82</v>
      </c>
      <c r="Q34" s="699"/>
      <c r="R34" s="697">
        <f t="shared" si="0"/>
        <v>2010</v>
      </c>
      <c r="S34" s="698">
        <f t="shared" si="1"/>
        <v>18.578293819999999</v>
      </c>
    </row>
    <row r="35" spans="1:19" ht="12.75" customHeight="1">
      <c r="B35" s="252">
        <v>2011</v>
      </c>
      <c r="C35" s="253"/>
      <c r="D35" s="254">
        <v>18104923.309999999</v>
      </c>
      <c r="Q35" s="699"/>
      <c r="R35" s="697">
        <f t="shared" si="0"/>
        <v>2011</v>
      </c>
      <c r="S35" s="698">
        <f t="shared" si="1"/>
        <v>18.10492331</v>
      </c>
    </row>
    <row r="36" spans="1:19" ht="12.75" customHeight="1">
      <c r="B36" s="252">
        <v>2012</v>
      </c>
      <c r="C36" s="255"/>
      <c r="D36" s="254">
        <v>17368776.620000001</v>
      </c>
      <c r="Q36" s="699"/>
      <c r="R36" s="697">
        <f t="shared" si="0"/>
        <v>2012</v>
      </c>
      <c r="S36" s="698">
        <f t="shared" si="1"/>
        <v>17.368776620000002</v>
      </c>
    </row>
    <row r="37" spans="1:19" ht="12.75" customHeight="1">
      <c r="B37" s="256">
        <v>2013</v>
      </c>
      <c r="C37" s="255"/>
      <c r="D37" s="254">
        <v>18211926.469999999</v>
      </c>
      <c r="Q37" s="699"/>
      <c r="R37" s="697">
        <f t="shared" si="0"/>
        <v>2013</v>
      </c>
      <c r="S37" s="698">
        <f t="shared" si="1"/>
        <v>18.211926469999998</v>
      </c>
    </row>
    <row r="38" spans="1:19" ht="12.75" customHeight="1">
      <c r="B38" s="252">
        <v>2014</v>
      </c>
      <c r="C38" s="255"/>
      <c r="D38" s="254">
        <v>19469019.920000002</v>
      </c>
      <c r="Q38" s="699"/>
      <c r="R38" s="697">
        <f t="shared" si="0"/>
        <v>2014</v>
      </c>
      <c r="S38" s="698">
        <f t="shared" si="1"/>
        <v>19.469019920000001</v>
      </c>
    </row>
    <row r="39" spans="1:19" ht="12.75" customHeight="1">
      <c r="B39" s="252">
        <v>2015</v>
      </c>
      <c r="C39" s="255"/>
      <c r="D39" s="254">
        <v>19206043.66</v>
      </c>
      <c r="Q39" s="699"/>
      <c r="R39" s="697">
        <f t="shared" si="0"/>
        <v>2015</v>
      </c>
      <c r="S39" s="698">
        <f t="shared" si="1"/>
        <v>19.206043659999999</v>
      </c>
    </row>
    <row r="40" spans="1:19">
      <c r="D40" s="1233">
        <f>D39/D38-1</f>
        <v>-1.3507421589817881E-2</v>
      </c>
      <c r="Q40" s="699"/>
      <c r="R40" s="656"/>
      <c r="S40" s="656"/>
    </row>
    <row r="41" spans="1:19" ht="15.75">
      <c r="A41" s="240" t="s">
        <v>20</v>
      </c>
      <c r="B41" s="257"/>
      <c r="C41" s="257"/>
      <c r="D41" s="257"/>
      <c r="I41" s="258"/>
      <c r="J41" s="258"/>
      <c r="Q41" s="699"/>
      <c r="R41" s="699"/>
      <c r="S41" s="699"/>
    </row>
    <row r="42" spans="1:19" ht="39.6" customHeight="1">
      <c r="A42" s="1291" t="s">
        <v>1116</v>
      </c>
      <c r="B42" s="1292"/>
      <c r="C42" s="1292"/>
      <c r="D42" s="1292"/>
      <c r="E42" s="1292"/>
      <c r="F42" s="1293"/>
      <c r="G42" s="258"/>
      <c r="H42" s="258"/>
      <c r="K42" s="258"/>
      <c r="L42" s="258"/>
      <c r="M42" s="258"/>
      <c r="N42" s="258"/>
      <c r="O42" s="258"/>
      <c r="Q42" s="699"/>
      <c r="R42" s="699"/>
      <c r="S42" s="699"/>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5">
    <mergeCell ref="A17:B17"/>
    <mergeCell ref="C29:D29"/>
    <mergeCell ref="A42:F42"/>
    <mergeCell ref="A10:B10"/>
    <mergeCell ref="A11:B11"/>
    <mergeCell ref="A12:B12"/>
    <mergeCell ref="A14:B14"/>
    <mergeCell ref="A15:B15"/>
    <mergeCell ref="A16:B16"/>
    <mergeCell ref="A9:B9"/>
    <mergeCell ref="A4:B4"/>
    <mergeCell ref="A5:B5"/>
    <mergeCell ref="A6:B6"/>
    <mergeCell ref="A7:B7"/>
    <mergeCell ref="A8:B8"/>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43"/>
  <sheetViews>
    <sheetView zoomScaleNormal="100" workbookViewId="0"/>
  </sheetViews>
  <sheetFormatPr defaultColWidth="9.5703125" defaultRowHeight="12.75"/>
  <cols>
    <col min="1" max="1" width="72.7109375" style="262" customWidth="1"/>
    <col min="2" max="2" width="10.140625" style="262" customWidth="1"/>
    <col min="3" max="3" width="12.5703125" style="262" customWidth="1"/>
    <col min="4" max="4" width="2.5703125" style="262" customWidth="1"/>
    <col min="5" max="5" width="10.140625" style="262" customWidth="1"/>
    <col min="6" max="6" width="12.5703125" style="262" customWidth="1"/>
    <col min="7" max="7" width="2.5703125" style="262" customWidth="1"/>
    <col min="8" max="8" width="10.140625" style="293" bestFit="1" customWidth="1"/>
    <col min="9" max="9" width="12.5703125" style="262" customWidth="1"/>
    <col min="10" max="16384" width="9.5703125" style="262"/>
  </cols>
  <sheetData>
    <row r="1" spans="1:12" ht="18">
      <c r="A1" s="1073" t="s">
        <v>772</v>
      </c>
      <c r="B1" s="259"/>
      <c r="C1" s="259"/>
      <c r="D1" s="259"/>
      <c r="E1" s="259"/>
      <c r="F1" s="259"/>
      <c r="G1" s="259"/>
      <c r="H1" s="260"/>
      <c r="I1" s="259"/>
      <c r="J1" s="261"/>
    </row>
    <row r="2" spans="1:12" ht="15.75">
      <c r="A2" s="263" t="s">
        <v>773</v>
      </c>
      <c r="C2" s="259"/>
      <c r="D2" s="259"/>
      <c r="E2" s="259"/>
      <c r="F2" s="259"/>
      <c r="G2" s="259"/>
      <c r="H2" s="260"/>
      <c r="I2" s="259"/>
      <c r="J2" s="261"/>
    </row>
    <row r="3" spans="1:12" ht="14.25" thickBot="1">
      <c r="A3" s="264"/>
      <c r="B3" s="264"/>
      <c r="C3" s="264"/>
      <c r="D3" s="264"/>
      <c r="E3" s="264"/>
      <c r="F3" s="264"/>
      <c r="G3" s="264"/>
      <c r="H3" s="265"/>
      <c r="I3" s="264"/>
      <c r="J3" s="261"/>
    </row>
    <row r="4" spans="1:12" ht="13.5">
      <c r="A4" s="266"/>
      <c r="B4" s="1297">
        <v>2013</v>
      </c>
      <c r="C4" s="1304"/>
      <c r="D4" s="267"/>
      <c r="E4" s="1297">
        <v>2014</v>
      </c>
      <c r="F4" s="1298"/>
      <c r="G4" s="267"/>
      <c r="H4" s="1297">
        <v>2015</v>
      </c>
      <c r="I4" s="1298"/>
      <c r="J4" s="261"/>
    </row>
    <row r="5" spans="1:12" s="270" customFormat="1" ht="15">
      <c r="A5" s="268" t="s">
        <v>774</v>
      </c>
      <c r="B5" s="269" t="s">
        <v>775</v>
      </c>
      <c r="C5" s="269" t="s">
        <v>22</v>
      </c>
      <c r="D5" s="269"/>
      <c r="E5" s="269" t="s">
        <v>775</v>
      </c>
      <c r="F5" s="269" t="s">
        <v>22</v>
      </c>
      <c r="G5" s="269"/>
      <c r="H5" s="269" t="s">
        <v>775</v>
      </c>
      <c r="I5" s="269" t="s">
        <v>22</v>
      </c>
      <c r="J5" s="264"/>
    </row>
    <row r="6" spans="1:12" ht="15.6" customHeight="1">
      <c r="A6" s="271" t="s">
        <v>776</v>
      </c>
      <c r="B6" s="265">
        <v>1427</v>
      </c>
      <c r="C6" s="272">
        <v>29421.33</v>
      </c>
      <c r="D6" s="273"/>
      <c r="E6" s="265">
        <v>491</v>
      </c>
      <c r="F6" s="272">
        <v>9626.9500000000007</v>
      </c>
      <c r="H6" s="265">
        <v>415</v>
      </c>
      <c r="I6" s="272">
        <v>9005.06</v>
      </c>
      <c r="J6" s="261"/>
      <c r="K6" s="261"/>
      <c r="L6" s="261"/>
    </row>
    <row r="7" spans="1:12" ht="15.6" customHeight="1">
      <c r="A7" s="274" t="s">
        <v>777</v>
      </c>
      <c r="B7" s="265">
        <v>571</v>
      </c>
      <c r="C7" s="275">
        <v>11781.17</v>
      </c>
      <c r="D7" s="265"/>
      <c r="E7" s="265">
        <v>208</v>
      </c>
      <c r="F7" s="275">
        <v>4856.66</v>
      </c>
      <c r="H7" s="265">
        <v>148</v>
      </c>
      <c r="I7" s="275">
        <v>3529</v>
      </c>
      <c r="J7" s="261"/>
      <c r="K7" s="261"/>
      <c r="L7" s="261"/>
    </row>
    <row r="8" spans="1:12" ht="15.6" customHeight="1">
      <c r="A8" s="364" t="s">
        <v>778</v>
      </c>
      <c r="B8" s="265">
        <v>3820</v>
      </c>
      <c r="C8" s="275">
        <v>99824.12</v>
      </c>
      <c r="D8" s="265"/>
      <c r="E8" s="265">
        <v>1413</v>
      </c>
      <c r="F8" s="275">
        <v>40206.480000000003</v>
      </c>
      <c r="H8" s="265">
        <v>1098</v>
      </c>
      <c r="I8" s="275">
        <v>37791.019999999997</v>
      </c>
      <c r="J8" s="261"/>
      <c r="K8" s="261"/>
      <c r="L8" s="261"/>
    </row>
    <row r="9" spans="1:12" ht="15.6" customHeight="1">
      <c r="A9" s="274" t="s">
        <v>779</v>
      </c>
      <c r="B9" s="469">
        <v>1544</v>
      </c>
      <c r="C9" s="275">
        <v>37795.120000000003</v>
      </c>
      <c r="D9" s="265"/>
      <c r="E9" s="469">
        <v>513</v>
      </c>
      <c r="F9" s="275">
        <v>14738.25</v>
      </c>
      <c r="H9" s="469">
        <v>448</v>
      </c>
      <c r="I9" s="275">
        <v>12310</v>
      </c>
      <c r="J9" s="261"/>
      <c r="K9" s="261"/>
      <c r="L9" s="261"/>
    </row>
    <row r="10" spans="1:12" ht="15.6" customHeight="1">
      <c r="A10" s="274" t="s">
        <v>780</v>
      </c>
      <c r="B10" s="469">
        <v>1705</v>
      </c>
      <c r="C10" s="275">
        <v>40864.01</v>
      </c>
      <c r="D10" s="265"/>
      <c r="E10" s="469">
        <v>782</v>
      </c>
      <c r="F10" s="275">
        <v>21636</v>
      </c>
      <c r="H10" s="469">
        <v>613</v>
      </c>
      <c r="I10" s="275">
        <v>16124</v>
      </c>
      <c r="J10" s="261"/>
      <c r="K10" s="261"/>
      <c r="L10" s="261"/>
    </row>
    <row r="11" spans="1:12" ht="15.6" customHeight="1">
      <c r="A11" s="274" t="s">
        <v>781</v>
      </c>
      <c r="B11" s="265">
        <v>813</v>
      </c>
      <c r="C11" s="275">
        <v>28019.93</v>
      </c>
      <c r="D11" s="265"/>
      <c r="E11" s="265">
        <v>392</v>
      </c>
      <c r="F11" s="275">
        <v>10613.87</v>
      </c>
      <c r="H11" s="265">
        <v>347</v>
      </c>
      <c r="I11" s="275">
        <v>10689.69</v>
      </c>
      <c r="J11" s="261"/>
      <c r="K11" s="261"/>
      <c r="L11" s="261"/>
    </row>
    <row r="12" spans="1:12" ht="15.6" customHeight="1">
      <c r="A12" s="274" t="s">
        <v>782</v>
      </c>
      <c r="B12" s="265">
        <v>1891</v>
      </c>
      <c r="C12" s="275">
        <v>44704.88</v>
      </c>
      <c r="D12" s="265"/>
      <c r="E12" s="265">
        <v>732</v>
      </c>
      <c r="F12" s="275">
        <v>20204.95</v>
      </c>
      <c r="H12" s="265">
        <v>669</v>
      </c>
      <c r="I12" s="275">
        <v>18463.04</v>
      </c>
      <c r="J12" s="261"/>
      <c r="K12" s="261"/>
      <c r="L12" s="261"/>
    </row>
    <row r="13" spans="1:12" ht="15.6" customHeight="1">
      <c r="A13" s="274" t="s">
        <v>783</v>
      </c>
      <c r="B13" s="265">
        <v>931</v>
      </c>
      <c r="C13" s="275">
        <v>20836.099999999999</v>
      </c>
      <c r="D13" s="265"/>
      <c r="E13" s="265">
        <v>322</v>
      </c>
      <c r="F13" s="275">
        <v>9827</v>
      </c>
      <c r="H13" s="265">
        <v>276</v>
      </c>
      <c r="I13" s="275">
        <v>7711.93</v>
      </c>
      <c r="J13" s="261"/>
      <c r="K13" s="261"/>
      <c r="L13" s="261"/>
    </row>
    <row r="14" spans="1:12" ht="15.6" customHeight="1">
      <c r="A14" s="274" t="s">
        <v>784</v>
      </c>
      <c r="B14" s="265">
        <v>539</v>
      </c>
      <c r="C14" s="275">
        <v>10104.950000000001</v>
      </c>
      <c r="D14" s="265"/>
      <c r="E14" s="265">
        <v>225</v>
      </c>
      <c r="F14" s="275">
        <v>4124.32</v>
      </c>
      <c r="H14" s="265">
        <v>201</v>
      </c>
      <c r="I14" s="275">
        <v>4055</v>
      </c>
      <c r="J14" s="261"/>
      <c r="K14" s="261"/>
      <c r="L14" s="261"/>
    </row>
    <row r="15" spans="1:12" ht="15.6" customHeight="1">
      <c r="A15" s="274" t="s">
        <v>785</v>
      </c>
      <c r="B15" s="265">
        <v>1293</v>
      </c>
      <c r="C15" s="275">
        <v>24547.56</v>
      </c>
      <c r="D15" s="265"/>
      <c r="E15" s="265">
        <v>549</v>
      </c>
      <c r="F15" s="275">
        <v>12726</v>
      </c>
      <c r="H15" s="265">
        <v>428</v>
      </c>
      <c r="I15" s="275">
        <v>12645</v>
      </c>
      <c r="J15" s="261"/>
      <c r="K15" s="261"/>
      <c r="L15" s="261"/>
    </row>
    <row r="16" spans="1:12" ht="15.6" customHeight="1">
      <c r="A16" s="274" t="s">
        <v>786</v>
      </c>
      <c r="B16" s="265">
        <v>3245</v>
      </c>
      <c r="C16" s="275">
        <v>86876.07</v>
      </c>
      <c r="D16" s="265"/>
      <c r="E16" s="265">
        <v>1464</v>
      </c>
      <c r="F16" s="275">
        <v>41805.46</v>
      </c>
      <c r="H16" s="265">
        <v>1206</v>
      </c>
      <c r="I16" s="275">
        <v>37858.31</v>
      </c>
      <c r="J16" s="261"/>
      <c r="K16" s="261"/>
      <c r="L16" s="261"/>
    </row>
    <row r="17" spans="1:12" ht="15.6" customHeight="1">
      <c r="A17" s="274" t="s">
        <v>787</v>
      </c>
      <c r="B17" s="265">
        <v>775</v>
      </c>
      <c r="C17" s="275">
        <v>13348</v>
      </c>
      <c r="D17" s="265"/>
      <c r="E17" s="265">
        <v>312</v>
      </c>
      <c r="F17" s="275">
        <v>6894</v>
      </c>
      <c r="H17" s="265">
        <v>275</v>
      </c>
      <c r="I17" s="275">
        <v>6069.63</v>
      </c>
      <c r="J17" s="261"/>
      <c r="K17" s="261"/>
      <c r="L17" s="261"/>
    </row>
    <row r="18" spans="1:12" ht="15.6" customHeight="1">
      <c r="A18" s="364" t="s">
        <v>930</v>
      </c>
      <c r="B18" s="265">
        <v>1402</v>
      </c>
      <c r="C18" s="275">
        <v>27334.12</v>
      </c>
      <c r="D18" s="265"/>
      <c r="E18" s="265">
        <v>724</v>
      </c>
      <c r="F18" s="275">
        <v>15925.34</v>
      </c>
      <c r="H18" s="265">
        <v>605</v>
      </c>
      <c r="I18" s="275">
        <v>13895.37</v>
      </c>
      <c r="J18" s="261"/>
      <c r="K18" s="261"/>
      <c r="L18" s="261"/>
    </row>
    <row r="19" spans="1:12" ht="15.6" customHeight="1">
      <c r="A19" s="274" t="s">
        <v>788</v>
      </c>
      <c r="B19" s="265">
        <v>676</v>
      </c>
      <c r="C19" s="275">
        <v>13519.51</v>
      </c>
      <c r="D19" s="265"/>
      <c r="E19" s="265">
        <v>378</v>
      </c>
      <c r="F19" s="275">
        <v>8590.5</v>
      </c>
      <c r="H19" s="265">
        <v>326</v>
      </c>
      <c r="I19" s="275">
        <v>8067</v>
      </c>
      <c r="J19" s="261"/>
      <c r="K19" s="261"/>
      <c r="L19" s="261"/>
    </row>
    <row r="20" spans="1:12" ht="15.6" customHeight="1">
      <c r="A20" s="274" t="s">
        <v>789</v>
      </c>
      <c r="B20" s="265">
        <v>737</v>
      </c>
      <c r="C20" s="275">
        <v>17420.22</v>
      </c>
      <c r="D20" s="265"/>
      <c r="E20" s="265">
        <v>337</v>
      </c>
      <c r="F20" s="275">
        <v>8032.51</v>
      </c>
      <c r="H20" s="265">
        <v>277</v>
      </c>
      <c r="I20" s="275">
        <v>7033.47</v>
      </c>
      <c r="J20" s="261"/>
      <c r="K20" s="261"/>
      <c r="L20" s="261"/>
    </row>
    <row r="21" spans="1:12" s="279" customFormat="1" ht="15.6" customHeight="1">
      <c r="A21" s="276" t="s">
        <v>790</v>
      </c>
      <c r="B21" s="278">
        <v>940</v>
      </c>
      <c r="C21" s="275">
        <v>31488.01</v>
      </c>
      <c r="D21" s="278"/>
      <c r="E21" s="278">
        <v>552</v>
      </c>
      <c r="F21" s="275">
        <v>20833.09</v>
      </c>
      <c r="H21" s="278">
        <v>497</v>
      </c>
      <c r="I21" s="275">
        <v>19274.23</v>
      </c>
      <c r="J21" s="261"/>
      <c r="K21" s="261"/>
      <c r="L21" s="261"/>
    </row>
    <row r="22" spans="1:12" ht="15.6" customHeight="1">
      <c r="A22" s="274" t="s">
        <v>791</v>
      </c>
      <c r="B22" s="280">
        <v>910</v>
      </c>
      <c r="C22" s="275">
        <v>20185</v>
      </c>
      <c r="D22" s="275"/>
      <c r="E22" s="280">
        <v>445</v>
      </c>
      <c r="F22" s="275">
        <v>10245</v>
      </c>
      <c r="G22" s="281"/>
      <c r="H22" s="280">
        <v>358</v>
      </c>
      <c r="I22" s="275">
        <v>7628</v>
      </c>
      <c r="J22" s="261"/>
      <c r="K22" s="261"/>
      <c r="L22" s="261"/>
    </row>
    <row r="23" spans="1:12" ht="15.6" customHeight="1">
      <c r="A23" s="274" t="s">
        <v>792</v>
      </c>
      <c r="B23" s="275">
        <v>647</v>
      </c>
      <c r="C23" s="275">
        <v>13040.17</v>
      </c>
      <c r="D23" s="275"/>
      <c r="E23" s="275">
        <v>272</v>
      </c>
      <c r="F23" s="275">
        <v>7791</v>
      </c>
      <c r="G23" s="281"/>
      <c r="H23" s="275">
        <v>218</v>
      </c>
      <c r="I23" s="275">
        <v>5561</v>
      </c>
      <c r="J23" s="261"/>
      <c r="K23" s="261"/>
      <c r="L23" s="261"/>
    </row>
    <row r="24" spans="1:12" ht="15.6" customHeight="1">
      <c r="A24" s="274" t="s">
        <v>793</v>
      </c>
      <c r="B24" s="280">
        <v>1823</v>
      </c>
      <c r="C24" s="275">
        <v>42137.72</v>
      </c>
      <c r="D24" s="275"/>
      <c r="E24" s="280">
        <v>796</v>
      </c>
      <c r="F24" s="275">
        <v>22379.64</v>
      </c>
      <c r="G24" s="281"/>
      <c r="H24" s="280">
        <v>640</v>
      </c>
      <c r="I24" s="275">
        <v>17469.91</v>
      </c>
      <c r="J24" s="261"/>
      <c r="K24" s="261"/>
      <c r="L24" s="261"/>
    </row>
    <row r="25" spans="1:12" ht="15.6" customHeight="1">
      <c r="A25" s="274" t="s">
        <v>794</v>
      </c>
      <c r="B25" s="275">
        <v>797</v>
      </c>
      <c r="C25" s="275">
        <v>16483.759999999998</v>
      </c>
      <c r="D25" s="282"/>
      <c r="E25" s="275">
        <v>325</v>
      </c>
      <c r="F25" s="275">
        <v>7528.98</v>
      </c>
      <c r="G25" s="281"/>
      <c r="H25" s="275">
        <v>286</v>
      </c>
      <c r="I25" s="275">
        <v>10421.06</v>
      </c>
      <c r="J25" s="261"/>
      <c r="K25" s="261"/>
      <c r="L25" s="261"/>
    </row>
    <row r="26" spans="1:12" ht="15.6" customHeight="1">
      <c r="A26" s="274" t="s">
        <v>795</v>
      </c>
      <c r="B26" s="265">
        <v>1195</v>
      </c>
      <c r="C26" s="275">
        <v>27800.47</v>
      </c>
      <c r="D26" s="282"/>
      <c r="E26" s="265">
        <v>560</v>
      </c>
      <c r="F26" s="275">
        <v>14399.32</v>
      </c>
      <c r="H26" s="265">
        <v>474</v>
      </c>
      <c r="I26" s="275">
        <v>12311.48</v>
      </c>
      <c r="J26" s="261"/>
      <c r="K26" s="261"/>
      <c r="L26" s="261"/>
    </row>
    <row r="27" spans="1:12" ht="15.6" customHeight="1">
      <c r="A27" s="274" t="s">
        <v>796</v>
      </c>
      <c r="B27" s="265">
        <v>1332</v>
      </c>
      <c r="C27" s="275">
        <v>33457.22</v>
      </c>
      <c r="D27" s="282"/>
      <c r="E27" s="265">
        <v>591</v>
      </c>
      <c r="F27" s="275">
        <v>20051.599999999999</v>
      </c>
      <c r="H27" s="265">
        <v>455</v>
      </c>
      <c r="I27" s="275">
        <v>12813.87</v>
      </c>
      <c r="J27" s="261"/>
      <c r="K27" s="261"/>
      <c r="L27" s="261"/>
    </row>
    <row r="28" spans="1:12" ht="15.6" customHeight="1">
      <c r="A28" s="274" t="s">
        <v>797</v>
      </c>
      <c r="B28" s="265">
        <v>575</v>
      </c>
      <c r="C28" s="275">
        <v>10799.56</v>
      </c>
      <c r="D28" s="282"/>
      <c r="E28" s="265">
        <v>227</v>
      </c>
      <c r="F28" s="275">
        <v>4956.3599999999997</v>
      </c>
      <c r="H28" s="265">
        <v>175</v>
      </c>
      <c r="I28" s="275">
        <v>3636</v>
      </c>
      <c r="J28" s="261"/>
      <c r="K28" s="261"/>
      <c r="L28" s="261"/>
    </row>
    <row r="29" spans="1:12" ht="15.6" customHeight="1">
      <c r="A29" s="274" t="s">
        <v>798</v>
      </c>
      <c r="B29" s="265">
        <v>1821</v>
      </c>
      <c r="C29" s="275">
        <v>46938.720000000001</v>
      </c>
      <c r="D29" s="282"/>
      <c r="E29" s="265">
        <v>783</v>
      </c>
      <c r="F29" s="275">
        <v>26595.67</v>
      </c>
      <c r="H29" s="265">
        <v>650</v>
      </c>
      <c r="I29" s="275">
        <v>19915.96</v>
      </c>
      <c r="J29" s="261"/>
      <c r="K29" s="261"/>
      <c r="L29" s="261"/>
    </row>
    <row r="30" spans="1:12" ht="15.6" customHeight="1">
      <c r="A30" s="364" t="s">
        <v>799</v>
      </c>
      <c r="B30" s="265">
        <v>1027</v>
      </c>
      <c r="C30" s="275">
        <v>32168.69</v>
      </c>
      <c r="D30" s="282"/>
      <c r="E30" s="265">
        <v>808</v>
      </c>
      <c r="F30" s="275">
        <v>24616.49</v>
      </c>
      <c r="H30" s="265">
        <v>785</v>
      </c>
      <c r="I30" s="275">
        <v>24836.99</v>
      </c>
      <c r="J30" s="261"/>
      <c r="K30" s="261"/>
      <c r="L30" s="261"/>
    </row>
    <row r="31" spans="1:12" ht="15.6" customHeight="1">
      <c r="A31" s="364" t="s">
        <v>800</v>
      </c>
      <c r="B31" s="265">
        <v>1009</v>
      </c>
      <c r="C31" s="275">
        <v>21947.88</v>
      </c>
      <c r="D31" s="282"/>
      <c r="E31" s="265">
        <v>388</v>
      </c>
      <c r="F31" s="275">
        <v>9496.76</v>
      </c>
      <c r="H31" s="265">
        <v>284</v>
      </c>
      <c r="I31" s="275">
        <v>6282.09</v>
      </c>
      <c r="J31" s="261"/>
      <c r="K31" s="261"/>
      <c r="L31" s="261"/>
    </row>
    <row r="32" spans="1:12" ht="13.5">
      <c r="A32" s="364" t="s">
        <v>1033</v>
      </c>
      <c r="B32" s="278"/>
      <c r="C32" s="273"/>
      <c r="D32" s="284"/>
      <c r="E32" s="278">
        <v>775</v>
      </c>
      <c r="F32" s="278">
        <v>452076.81</v>
      </c>
      <c r="G32" s="273"/>
      <c r="H32" s="278">
        <v>975</v>
      </c>
      <c r="I32" s="278">
        <v>586283.07999999996</v>
      </c>
      <c r="J32" s="261"/>
    </row>
    <row r="33" spans="1:10" ht="13.5">
      <c r="A33" s="283"/>
      <c r="B33" s="278"/>
      <c r="C33" s="273"/>
      <c r="D33" s="284"/>
      <c r="E33" s="278"/>
      <c r="F33" s="273"/>
      <c r="G33" s="273"/>
      <c r="H33" s="278"/>
      <c r="I33" s="273"/>
      <c r="J33" s="261"/>
    </row>
    <row r="34" spans="1:10" ht="15" customHeight="1">
      <c r="A34" s="285" t="s">
        <v>18</v>
      </c>
      <c r="B34" s="286">
        <f>SUM($B$6:$B$31)</f>
        <v>33445</v>
      </c>
      <c r="C34" s="287">
        <f>SUM($C$6:$C$31)</f>
        <v>802844.28999999992</v>
      </c>
      <c r="D34" s="288"/>
      <c r="E34" s="286">
        <f>SUM($E$6:$E$32)</f>
        <v>15364</v>
      </c>
      <c r="F34" s="287">
        <f>SUM($F$6:$F$32)</f>
        <v>850779.01</v>
      </c>
      <c r="G34" s="287"/>
      <c r="H34" s="286">
        <f>SUM($H$6:$H$32)</f>
        <v>13129</v>
      </c>
      <c r="I34" s="287">
        <f>SUM($I$6:$I$32)</f>
        <v>931681.19</v>
      </c>
      <c r="J34" s="261"/>
    </row>
    <row r="35" spans="1:10" ht="15" customHeight="1">
      <c r="A35" s="283"/>
      <c r="B35" s="289"/>
      <c r="C35" s="290"/>
      <c r="D35" s="291"/>
      <c r="E35" s="289"/>
      <c r="F35" s="292"/>
      <c r="G35" s="292"/>
      <c r="H35" s="289"/>
      <c r="I35" s="292"/>
      <c r="J35" s="261"/>
    </row>
    <row r="36" spans="1:10" ht="15" customHeight="1">
      <c r="A36" s="554"/>
      <c r="B36" s="289"/>
      <c r="C36" s="291"/>
      <c r="D36" s="291"/>
      <c r="E36" s="289"/>
      <c r="F36" s="292"/>
      <c r="G36" s="292"/>
      <c r="H36" s="289"/>
      <c r="I36" s="292"/>
      <c r="J36" s="261"/>
    </row>
    <row r="37" spans="1:10" ht="15" customHeight="1">
      <c r="A37" s="277" t="s">
        <v>1</v>
      </c>
      <c r="B37" s="289"/>
      <c r="C37" s="291"/>
      <c r="D37" s="291"/>
      <c r="E37" s="289"/>
      <c r="F37" s="292"/>
      <c r="G37" s="292"/>
      <c r="H37" s="289"/>
      <c r="I37" s="292"/>
      <c r="J37" s="261"/>
    </row>
    <row r="38" spans="1:10" ht="27.75" customHeight="1">
      <c r="A38" s="1299" t="s">
        <v>801</v>
      </c>
      <c r="B38" s="1299"/>
      <c r="C38" s="1299"/>
      <c r="D38" s="1299"/>
      <c r="E38" s="1299"/>
      <c r="F38" s="1299"/>
      <c r="G38" s="1299"/>
      <c r="H38" s="1299"/>
      <c r="I38" s="1299"/>
      <c r="J38" s="261"/>
    </row>
    <row r="39" spans="1:10" ht="39.75" customHeight="1">
      <c r="A39" s="1300" t="s">
        <v>1113</v>
      </c>
      <c r="B39" s="1300"/>
      <c r="C39" s="1300"/>
      <c r="D39" s="1300"/>
      <c r="E39" s="1300"/>
      <c r="F39" s="1300"/>
      <c r="G39" s="1300"/>
      <c r="H39" s="1300"/>
      <c r="I39" s="1300"/>
      <c r="J39" s="261"/>
    </row>
    <row r="40" spans="1:10" ht="27.75" customHeight="1">
      <c r="A40" s="1300" t="s">
        <v>1115</v>
      </c>
      <c r="B40" s="1300"/>
      <c r="C40" s="1300"/>
      <c r="D40" s="1300"/>
      <c r="E40" s="1300"/>
      <c r="F40" s="1300"/>
      <c r="G40" s="1300"/>
      <c r="H40" s="1300"/>
      <c r="I40" s="1300"/>
      <c r="J40" s="261"/>
    </row>
    <row r="41" spans="1:10" ht="16.149999999999999" customHeight="1">
      <c r="A41" s="1301" t="s">
        <v>1169</v>
      </c>
      <c r="B41" s="1302"/>
      <c r="C41" s="1302"/>
      <c r="D41" s="1302"/>
      <c r="E41" s="1302"/>
      <c r="F41" s="1302"/>
      <c r="G41" s="1302"/>
      <c r="H41" s="1302"/>
      <c r="I41" s="1302"/>
      <c r="J41" s="261"/>
    </row>
    <row r="42" spans="1:10" ht="13.5">
      <c r="A42" s="1303"/>
      <c r="B42" s="1303"/>
      <c r="C42" s="1303"/>
      <c r="D42" s="1303"/>
      <c r="E42" s="1303"/>
      <c r="F42" s="1303"/>
      <c r="G42" s="1303"/>
      <c r="H42" s="1303"/>
      <c r="I42" s="1303"/>
      <c r="J42" s="261"/>
    </row>
    <row r="43" spans="1:10" ht="27" customHeight="1">
      <c r="A43" s="1295"/>
      <c r="B43" s="1296"/>
      <c r="C43" s="1296"/>
      <c r="D43" s="1296"/>
      <c r="E43" s="1296"/>
      <c r="F43" s="1296"/>
      <c r="G43" s="1296"/>
      <c r="H43" s="1296"/>
      <c r="I43" s="1296"/>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9">
    <mergeCell ref="A43:I43"/>
    <mergeCell ref="E4:F4"/>
    <mergeCell ref="H4:I4"/>
    <mergeCell ref="A38:I38"/>
    <mergeCell ref="A39:I39"/>
    <mergeCell ref="A41:I41"/>
    <mergeCell ref="A42:I42"/>
    <mergeCell ref="A40:I40"/>
    <mergeCell ref="B4:C4"/>
  </mergeCells>
  <conditionalFormatting sqref="J6:L31">
    <cfRule type="cellIs" dxfId="3" priority="1" stopIfTrue="1" operator="equal">
      <formula>0</formula>
    </cfRule>
  </conditionalFormatting>
  <printOptions horizontalCentered="1"/>
  <pageMargins left="0.5" right="0.5" top="0.5" bottom="1" header="0.5" footer="0.5"/>
  <pageSetup scale="63" firstPageNumber="23" orientation="landscape" useFirstPageNumber="1" r:id="rId2"/>
  <headerFooter alignWithMargins="0"/>
  <ignoredErrors>
    <ignoredError sqref="D34 G3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42"/>
  <sheetViews>
    <sheetView zoomScaleNormal="100" workbookViewId="0"/>
  </sheetViews>
  <sheetFormatPr defaultColWidth="11.42578125" defaultRowHeight="15"/>
  <cols>
    <col min="1" max="1" width="36.28515625" style="162" bestFit="1" customWidth="1"/>
    <col min="2" max="3" width="11.42578125" style="162" customWidth="1"/>
    <col min="4" max="4" width="15.28515625" style="162" bestFit="1" customWidth="1"/>
    <col min="5" max="5" width="11.42578125" style="162" customWidth="1"/>
    <col min="6" max="6" width="14" style="162" bestFit="1" customWidth="1"/>
    <col min="7" max="16384" width="11.42578125" style="162"/>
  </cols>
  <sheetData>
    <row r="1" spans="1:6" ht="18">
      <c r="A1" s="1060" t="s">
        <v>370</v>
      </c>
    </row>
    <row r="2" spans="1:6" ht="15.75">
      <c r="A2" s="163" t="s">
        <v>371</v>
      </c>
    </row>
    <row r="3" spans="1:6" ht="15.75" thickBot="1"/>
    <row r="4" spans="1:6" ht="15.75" thickTop="1">
      <c r="A4" s="165" t="s">
        <v>36</v>
      </c>
      <c r="B4" s="165"/>
      <c r="C4" s="165"/>
      <c r="D4" s="165" t="s">
        <v>22</v>
      </c>
      <c r="E4" s="164"/>
    </row>
    <row r="5" spans="1:6">
      <c r="A5" s="166">
        <v>2007</v>
      </c>
      <c r="B5" s="167"/>
      <c r="C5" s="167"/>
      <c r="D5" s="568">
        <v>879575371</v>
      </c>
      <c r="E5" s="168"/>
    </row>
    <row r="6" spans="1:6">
      <c r="A6" s="166">
        <v>2008</v>
      </c>
      <c r="B6" s="167"/>
      <c r="C6" s="167"/>
      <c r="D6" s="170">
        <v>807851584</v>
      </c>
      <c r="E6" s="168"/>
    </row>
    <row r="7" spans="1:6">
      <c r="A7" s="166">
        <v>2009</v>
      </c>
      <c r="B7" s="167"/>
      <c r="C7" s="167"/>
      <c r="D7" s="169">
        <v>648032537</v>
      </c>
      <c r="E7" s="168"/>
    </row>
    <row r="8" spans="1:6">
      <c r="A8" s="171">
        <v>2010</v>
      </c>
      <c r="B8" s="167"/>
      <c r="C8" s="167"/>
      <c r="D8" s="170">
        <v>806472760</v>
      </c>
      <c r="E8" s="168"/>
      <c r="F8" s="170"/>
    </row>
    <row r="9" spans="1:6">
      <c r="A9" s="171">
        <v>2011</v>
      </c>
      <c r="B9" s="167"/>
      <c r="C9" s="167"/>
      <c r="D9" s="170">
        <v>822258802.83999991</v>
      </c>
      <c r="E9" s="168"/>
    </row>
    <row r="10" spans="1:6">
      <c r="A10" s="171">
        <v>2012</v>
      </c>
      <c r="D10" s="170">
        <v>859922839.54999995</v>
      </c>
      <c r="E10" s="168"/>
    </row>
    <row r="11" spans="1:6">
      <c r="A11" s="171">
        <v>2013</v>
      </c>
      <c r="D11" s="170">
        <v>796728154.4000001</v>
      </c>
      <c r="E11" s="168"/>
    </row>
    <row r="12" spans="1:6">
      <c r="A12" s="171">
        <v>2014</v>
      </c>
      <c r="D12" s="172">
        <v>757490742.09000015</v>
      </c>
      <c r="E12" s="168"/>
    </row>
    <row r="13" spans="1:6">
      <c r="A13" s="171">
        <v>2015</v>
      </c>
      <c r="D13" s="172">
        <v>831906887.15999985</v>
      </c>
      <c r="E13" s="1105">
        <f>D13/D12-1</f>
        <v>9.8240336066256484E-2</v>
      </c>
    </row>
    <row r="14" spans="1:6">
      <c r="A14" s="171">
        <v>2016</v>
      </c>
      <c r="D14" s="172">
        <v>764948013.7700001</v>
      </c>
      <c r="E14" s="1105">
        <f>D14/D13-1</f>
        <v>-8.0488422951499827E-2</v>
      </c>
    </row>
    <row r="15" spans="1:6">
      <c r="A15" s="171">
        <v>2017</v>
      </c>
      <c r="D15" s="1020">
        <f>1254541056.16-223478750.5-204101483.35</f>
        <v>826960822.31000006</v>
      </c>
      <c r="E15" s="1105">
        <f>D15/D14-1</f>
        <v>8.1068003869143368E-2</v>
      </c>
    </row>
    <row r="16" spans="1:6">
      <c r="D16" s="548"/>
      <c r="E16" s="1010"/>
    </row>
    <row r="17" spans="1:4">
      <c r="A17" s="1232" t="s">
        <v>1</v>
      </c>
      <c r="B17" s="1253"/>
      <c r="C17" s="1253"/>
      <c r="D17" s="1253"/>
    </row>
    <row r="18" spans="1:4">
      <c r="A18" s="1232" t="s">
        <v>372</v>
      </c>
      <c r="B18" s="1232"/>
      <c r="C18" s="1232"/>
      <c r="D18" s="1232"/>
    </row>
    <row r="19" spans="1:4" ht="38.450000000000003" customHeight="1">
      <c r="A19" s="1305" t="s">
        <v>1112</v>
      </c>
      <c r="B19" s="1273"/>
      <c r="C19" s="1273"/>
      <c r="D19" s="1273"/>
    </row>
    <row r="20" spans="1:4">
      <c r="A20" s="1232"/>
      <c r="B20" s="1232"/>
      <c r="C20" s="1232"/>
      <c r="D20" s="1232"/>
    </row>
    <row r="41" spans="1:4">
      <c r="A41" s="166"/>
      <c r="B41" s="167"/>
      <c r="C41" s="167"/>
      <c r="D41" s="173"/>
    </row>
    <row r="42" spans="1:4">
      <c r="A42" s="171"/>
      <c r="B42" s="167"/>
      <c r="C42" s="167"/>
      <c r="D42" s="174"/>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19:D19"/>
  </mergeCell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31"/>
  <sheetViews>
    <sheetView zoomScaleNormal="100" workbookViewId="0"/>
  </sheetViews>
  <sheetFormatPr defaultColWidth="9.140625" defaultRowHeight="12.75"/>
  <cols>
    <col min="1" max="1" width="27.85546875" style="55" customWidth="1"/>
    <col min="2" max="2" width="21.28515625" style="55" customWidth="1"/>
    <col min="3" max="3" width="3.140625" style="55" customWidth="1"/>
    <col min="4" max="4" width="12.5703125" style="55" customWidth="1"/>
    <col min="5" max="5" width="2.5703125" style="55" customWidth="1"/>
    <col min="6" max="6" width="15.5703125" style="55" bestFit="1" customWidth="1"/>
    <col min="7" max="7" width="2.5703125" style="55" customWidth="1"/>
    <col min="8" max="8" width="9.42578125" style="55" bestFit="1" customWidth="1"/>
    <col min="9" max="9" width="2.5703125" style="55" customWidth="1"/>
    <col min="10" max="10" width="15.85546875" style="55" bestFit="1" customWidth="1"/>
    <col min="11" max="11" width="2.5703125" style="55" customWidth="1"/>
    <col min="12" max="12" width="9.42578125" style="55" bestFit="1" customWidth="1"/>
    <col min="13" max="16384" width="9.140625" style="55"/>
  </cols>
  <sheetData>
    <row r="1" spans="1:14" ht="18">
      <c r="A1" s="1061" t="s">
        <v>37</v>
      </c>
      <c r="B1" s="53"/>
      <c r="C1" s="53"/>
      <c r="D1" s="54"/>
      <c r="E1" s="54"/>
      <c r="F1" s="53"/>
      <c r="G1" s="53"/>
      <c r="H1" s="54"/>
      <c r="I1" s="54"/>
      <c r="J1" s="53"/>
      <c r="K1" s="53"/>
      <c r="L1" s="54"/>
    </row>
    <row r="2" spans="1:14" ht="15.75">
      <c r="A2" s="51" t="s">
        <v>38</v>
      </c>
      <c r="B2" s="53"/>
      <c r="C2" s="53"/>
      <c r="D2" s="54"/>
      <c r="E2" s="54"/>
      <c r="F2" s="53"/>
      <c r="G2" s="53"/>
      <c r="H2" s="54"/>
      <c r="I2" s="54"/>
      <c r="J2" s="53"/>
      <c r="K2" s="53"/>
      <c r="L2" s="54"/>
    </row>
    <row r="3" spans="1:14">
      <c r="A3" s="472" t="s">
        <v>1108</v>
      </c>
      <c r="B3" s="57"/>
      <c r="C3" s="57"/>
      <c r="D3" s="58"/>
      <c r="E3" s="58"/>
      <c r="F3" s="57"/>
      <c r="G3" s="57"/>
      <c r="H3" s="58"/>
      <c r="I3" s="58"/>
      <c r="J3" s="57"/>
      <c r="K3" s="57"/>
      <c r="L3" s="58"/>
    </row>
    <row r="4" spans="1:14" ht="13.5" thickBot="1">
      <c r="A4" s="56"/>
      <c r="B4" s="57"/>
      <c r="C4" s="57"/>
      <c r="D4" s="58"/>
      <c r="E4" s="58"/>
      <c r="F4" s="57"/>
      <c r="G4" s="57"/>
      <c r="H4" s="58"/>
      <c r="I4" s="58"/>
      <c r="J4" s="57"/>
      <c r="K4" s="57"/>
      <c r="L4" s="58"/>
    </row>
    <row r="5" spans="1:14">
      <c r="A5" s="59" t="s">
        <v>39</v>
      </c>
      <c r="B5" s="1306" t="s">
        <v>1109</v>
      </c>
      <c r="C5" s="1307"/>
      <c r="D5" s="60" t="s">
        <v>40</v>
      </c>
      <c r="E5" s="61"/>
      <c r="F5" s="62" t="s">
        <v>41</v>
      </c>
      <c r="G5" s="62"/>
      <c r="H5" s="60" t="s">
        <v>40</v>
      </c>
      <c r="I5" s="60"/>
      <c r="J5" s="62" t="s">
        <v>42</v>
      </c>
      <c r="K5" s="62"/>
      <c r="L5" s="60" t="s">
        <v>40</v>
      </c>
    </row>
    <row r="6" spans="1:14">
      <c r="A6" s="63" t="s">
        <v>43</v>
      </c>
      <c r="B6" s="64"/>
      <c r="C6" s="65"/>
      <c r="D6" s="66" t="s">
        <v>18</v>
      </c>
      <c r="E6" s="67"/>
      <c r="F6" s="65" t="s">
        <v>24</v>
      </c>
      <c r="G6" s="65"/>
      <c r="H6" s="66" t="s">
        <v>18</v>
      </c>
      <c r="I6" s="66"/>
      <c r="J6" s="65" t="s">
        <v>44</v>
      </c>
      <c r="K6" s="65"/>
      <c r="L6" s="66" t="s">
        <v>18</v>
      </c>
    </row>
    <row r="7" spans="1:14">
      <c r="A7" s="68"/>
      <c r="B7" s="69"/>
      <c r="C7" s="69"/>
      <c r="D7" s="70"/>
      <c r="E7" s="70"/>
      <c r="F7" s="69"/>
      <c r="G7" s="69"/>
      <c r="H7" s="70"/>
      <c r="I7" s="70"/>
      <c r="J7" s="69"/>
      <c r="K7" s="69"/>
      <c r="L7" s="70"/>
    </row>
    <row r="8" spans="1:14">
      <c r="A8" s="71" t="s">
        <v>45</v>
      </c>
      <c r="B8" s="72">
        <v>43292</v>
      </c>
      <c r="C8" s="57"/>
      <c r="D8" s="73">
        <v>0.64530169329835496</v>
      </c>
      <c r="E8" s="73"/>
      <c r="F8" s="74">
        <v>0</v>
      </c>
      <c r="G8" s="75"/>
      <c r="H8" s="76">
        <v>0</v>
      </c>
      <c r="I8" s="76"/>
      <c r="J8" s="1000">
        <v>20225700</v>
      </c>
      <c r="K8" s="75"/>
      <c r="L8" s="76">
        <v>1.9139456401340401E-2</v>
      </c>
      <c r="M8" s="35"/>
      <c r="N8" s="429"/>
    </row>
    <row r="9" spans="1:14">
      <c r="A9" s="77" t="s">
        <v>46</v>
      </c>
      <c r="B9" s="72">
        <v>13679</v>
      </c>
      <c r="C9" s="57"/>
      <c r="D9" s="73">
        <v>0.203896374910565</v>
      </c>
      <c r="E9" s="73"/>
      <c r="F9" s="78">
        <v>87037006.730000004</v>
      </c>
      <c r="G9" s="75"/>
      <c r="H9" s="76">
        <v>5.0443709599503998E-3</v>
      </c>
      <c r="I9" s="76"/>
      <c r="J9" s="78">
        <v>5238427</v>
      </c>
      <c r="K9" s="75"/>
      <c r="L9" s="76">
        <v>4.9570914815360899E-3</v>
      </c>
      <c r="M9" s="35"/>
      <c r="N9" s="429"/>
    </row>
    <row r="10" spans="1:14">
      <c r="A10" s="77" t="s">
        <v>47</v>
      </c>
      <c r="B10" s="72">
        <v>2748</v>
      </c>
      <c r="C10" s="57"/>
      <c r="D10" s="73">
        <v>4.0961125685666601E-2</v>
      </c>
      <c r="E10" s="73"/>
      <c r="F10" s="78">
        <v>99067493.650000006</v>
      </c>
      <c r="G10" s="79"/>
      <c r="H10" s="76">
        <v>5.7416173512649304E-3</v>
      </c>
      <c r="I10" s="76"/>
      <c r="J10" s="78">
        <v>5950316</v>
      </c>
      <c r="K10" s="79"/>
      <c r="L10" s="76">
        <v>5.63074769507104E-3</v>
      </c>
      <c r="M10" s="35"/>
      <c r="N10" s="429"/>
    </row>
    <row r="11" spans="1:14">
      <c r="A11" s="77" t="s">
        <v>48</v>
      </c>
      <c r="B11" s="72">
        <v>2305</v>
      </c>
      <c r="C11" s="57"/>
      <c r="D11" s="73">
        <v>3.4357858335320797E-2</v>
      </c>
      <c r="E11" s="73"/>
      <c r="F11" s="78">
        <v>163614732</v>
      </c>
      <c r="G11" s="79"/>
      <c r="H11" s="76">
        <v>9.4825572906149895E-3</v>
      </c>
      <c r="I11" s="76"/>
      <c r="J11" s="78">
        <v>10330160</v>
      </c>
      <c r="K11" s="79"/>
      <c r="L11" s="76">
        <v>9.7753673266621505E-3</v>
      </c>
      <c r="M11" s="35"/>
      <c r="N11" s="429"/>
    </row>
    <row r="12" spans="1:14">
      <c r="A12" s="77" t="s">
        <v>49</v>
      </c>
      <c r="B12" s="72">
        <v>2935</v>
      </c>
      <c r="C12" s="57"/>
      <c r="D12" s="73">
        <v>4.3748509420462697E-2</v>
      </c>
      <c r="E12" s="73"/>
      <c r="F12" s="78">
        <v>668544741</v>
      </c>
      <c r="G12" s="79"/>
      <c r="H12" s="76">
        <v>3.8746595311917598E-2</v>
      </c>
      <c r="I12" s="76"/>
      <c r="J12" s="78">
        <v>40120721</v>
      </c>
      <c r="K12" s="79"/>
      <c r="L12" s="80">
        <v>3.7965993284279E-2</v>
      </c>
      <c r="M12" s="35"/>
      <c r="N12" s="429"/>
    </row>
    <row r="13" spans="1:14">
      <c r="A13" s="77" t="s">
        <v>50</v>
      </c>
      <c r="B13" s="72">
        <v>768</v>
      </c>
      <c r="C13" s="57"/>
      <c r="D13" s="73">
        <v>1.1447650846649201E-2</v>
      </c>
      <c r="E13" s="73"/>
      <c r="F13" s="78">
        <v>544697195</v>
      </c>
      <c r="G13" s="79"/>
      <c r="H13" s="76">
        <v>3.1568809816128203E-2</v>
      </c>
      <c r="I13" s="76"/>
      <c r="J13" s="78">
        <v>32681837</v>
      </c>
      <c r="K13" s="79"/>
      <c r="L13" s="80">
        <v>3.0926622780779602E-2</v>
      </c>
      <c r="M13" s="35"/>
      <c r="N13" s="429"/>
    </row>
    <row r="14" spans="1:14">
      <c r="A14" s="77" t="s">
        <v>51</v>
      </c>
      <c r="B14" s="72">
        <v>513</v>
      </c>
      <c r="C14" s="57"/>
      <c r="D14" s="73">
        <v>7.64667302647269E-3</v>
      </c>
      <c r="E14" s="73"/>
      <c r="F14" s="78">
        <v>715784440</v>
      </c>
      <c r="G14" s="79"/>
      <c r="H14" s="76">
        <v>4.1484448723301801E-2</v>
      </c>
      <c r="I14" s="76"/>
      <c r="J14" s="78">
        <v>43266987</v>
      </c>
      <c r="K14" s="79"/>
      <c r="L14" s="76">
        <v>4.0943285587339999E-2</v>
      </c>
      <c r="M14" s="35"/>
      <c r="N14" s="429"/>
    </row>
    <row r="15" spans="1:14">
      <c r="A15" s="77" t="s">
        <v>52</v>
      </c>
      <c r="B15" s="72">
        <v>641</v>
      </c>
      <c r="C15" s="57"/>
      <c r="D15" s="73">
        <v>9.5546148342475594E-3</v>
      </c>
      <c r="E15" s="73"/>
      <c r="F15" s="78">
        <v>2766269501.6599998</v>
      </c>
      <c r="G15" s="79"/>
      <c r="H15" s="76">
        <v>0.16032363779303199</v>
      </c>
      <c r="I15" s="76"/>
      <c r="J15" s="78">
        <v>167329763</v>
      </c>
      <c r="K15" s="79"/>
      <c r="L15" s="76">
        <v>0.15834313292420699</v>
      </c>
      <c r="M15" s="35"/>
      <c r="N15" s="429"/>
    </row>
    <row r="16" spans="1:14">
      <c r="A16" s="77" t="s">
        <v>53</v>
      </c>
      <c r="B16" s="72">
        <v>207</v>
      </c>
      <c r="C16" s="57"/>
      <c r="D16" s="73">
        <v>3.08549964226091E-3</v>
      </c>
      <c r="E16" s="73"/>
      <c r="F16" s="78">
        <v>12434155278</v>
      </c>
      <c r="G16" s="79"/>
      <c r="H16" s="76">
        <v>0.720641646034892</v>
      </c>
      <c r="I16" s="76"/>
      <c r="J16" s="78">
        <v>746355869</v>
      </c>
      <c r="K16" s="79"/>
      <c r="L16" s="76">
        <v>0.70627200119699396</v>
      </c>
      <c r="M16" s="35"/>
      <c r="N16" s="429"/>
    </row>
    <row r="17" spans="1:12">
      <c r="A17" s="77"/>
      <c r="B17" s="57"/>
      <c r="C17" s="57"/>
      <c r="D17" s="81"/>
      <c r="E17" s="81"/>
      <c r="F17" s="57"/>
      <c r="G17" s="57"/>
      <c r="H17" s="81"/>
      <c r="I17" s="81"/>
      <c r="J17" s="57"/>
      <c r="K17" s="57"/>
      <c r="L17" s="81"/>
    </row>
    <row r="18" spans="1:12">
      <c r="A18" s="82" t="s">
        <v>54</v>
      </c>
      <c r="B18" s="83">
        <f>SUM(B8:B16)</f>
        <v>67088</v>
      </c>
      <c r="C18" s="84"/>
      <c r="D18" s="85">
        <f>SUM(D8:D16)</f>
        <v>1.0000000000000004</v>
      </c>
      <c r="E18" s="85"/>
      <c r="F18" s="86">
        <f>SUM(F8:F16)</f>
        <v>17479170388.040001</v>
      </c>
      <c r="G18" s="87"/>
      <c r="H18" s="85">
        <f>SUM(H8:H16)</f>
        <v>1.013033683281102</v>
      </c>
      <c r="I18" s="85"/>
      <c r="J18" s="86">
        <f>SUM(J8:J16)</f>
        <v>1071499780</v>
      </c>
      <c r="K18" s="87"/>
      <c r="L18" s="433">
        <f>SUM(L8:L16)</f>
        <v>1.0139536986782092</v>
      </c>
    </row>
    <row r="19" spans="1:12">
      <c r="A19" s="88"/>
      <c r="B19" s="89"/>
      <c r="C19" s="89"/>
      <c r="D19" s="90"/>
      <c r="E19" s="90"/>
      <c r="F19" s="91"/>
      <c r="G19" s="91"/>
      <c r="H19" s="91"/>
      <c r="I19" s="90"/>
      <c r="J19" s="91"/>
      <c r="K19" s="91"/>
      <c r="L19" s="90"/>
    </row>
    <row r="20" spans="1:12">
      <c r="A20" s="556" t="s">
        <v>55</v>
      </c>
      <c r="B20" s="72"/>
      <c r="C20" s="57"/>
      <c r="D20" s="81"/>
      <c r="E20" s="92"/>
      <c r="F20" s="72">
        <v>-224886866.66</v>
      </c>
      <c r="G20" s="57"/>
      <c r="H20" s="430">
        <v>-1.30336832811017E-2</v>
      </c>
      <c r="I20" s="81"/>
      <c r="J20" s="72">
        <v>-14745629</v>
      </c>
      <c r="K20" s="57"/>
      <c r="L20" s="81">
        <v>-1.39536986782085E-2</v>
      </c>
    </row>
    <row r="21" spans="1:12">
      <c r="A21" s="71"/>
      <c r="B21" s="57"/>
      <c r="C21" s="57"/>
      <c r="D21" s="92"/>
      <c r="E21" s="92"/>
      <c r="F21" s="79"/>
      <c r="G21" s="79"/>
      <c r="H21" s="79"/>
      <c r="I21" s="81"/>
      <c r="J21" s="57"/>
      <c r="K21" s="57"/>
      <c r="L21" s="81"/>
    </row>
    <row r="22" spans="1:12">
      <c r="A22" s="93" t="s">
        <v>56</v>
      </c>
      <c r="B22" s="94"/>
      <c r="C22" s="94"/>
      <c r="D22" s="95"/>
      <c r="E22" s="95"/>
      <c r="F22" s="98">
        <f>SUM(F18,F20)</f>
        <v>17254283521.380001</v>
      </c>
      <c r="G22" s="96"/>
      <c r="H22" s="97">
        <f>SUM(H18,H20)</f>
        <v>1.0000000000000002</v>
      </c>
      <c r="I22" s="95"/>
      <c r="J22" s="98">
        <f>SUM(J18,J20)</f>
        <v>1056754151</v>
      </c>
      <c r="K22" s="96"/>
      <c r="L22" s="97">
        <f>SUM(L18,L20)</f>
        <v>1.0000000000000007</v>
      </c>
    </row>
    <row r="23" spans="1:12">
      <c r="A23" s="580"/>
      <c r="B23" s="99"/>
      <c r="C23" s="99"/>
      <c r="D23" s="100"/>
      <c r="E23" s="100"/>
      <c r="F23" s="101"/>
      <c r="G23" s="101"/>
      <c r="H23" s="100"/>
      <c r="I23" s="100"/>
      <c r="J23" s="101"/>
      <c r="K23" s="101"/>
      <c r="L23" s="100"/>
    </row>
    <row r="24" spans="1:12" ht="13.15" customHeight="1">
      <c r="A24" s="88" t="s">
        <v>1</v>
      </c>
      <c r="B24" s="102"/>
      <c r="C24" s="102"/>
      <c r="D24" s="103"/>
      <c r="E24" s="103"/>
      <c r="F24" s="104"/>
      <c r="G24" s="104"/>
      <c r="H24" s="103"/>
      <c r="I24" s="103"/>
      <c r="J24" s="104"/>
      <c r="K24" s="104"/>
      <c r="L24" s="103"/>
    </row>
    <row r="25" spans="1:12" ht="26.45" customHeight="1">
      <c r="A25" s="1312" t="s">
        <v>1110</v>
      </c>
      <c r="B25" s="1277"/>
      <c r="C25" s="1277"/>
      <c r="D25" s="1277"/>
      <c r="E25" s="1277"/>
      <c r="F25" s="1277"/>
      <c r="G25" s="1277"/>
      <c r="H25" s="1277"/>
      <c r="I25" s="1277"/>
      <c r="J25" s="1277"/>
      <c r="K25" s="1277"/>
      <c r="L25" s="1277"/>
    </row>
    <row r="26" spans="1:12" ht="13.15" customHeight="1">
      <c r="A26" s="647" t="s">
        <v>1111</v>
      </c>
      <c r="B26" s="57"/>
      <c r="C26" s="57"/>
      <c r="D26" s="58"/>
      <c r="E26" s="58"/>
      <c r="F26" s="57"/>
      <c r="G26" s="57"/>
      <c r="H26" s="58"/>
      <c r="I26" s="58"/>
      <c r="J26" s="105"/>
      <c r="K26" s="105"/>
      <c r="L26" s="58"/>
    </row>
    <row r="27" spans="1:12" ht="13.15" customHeight="1">
      <c r="A27" s="56" t="s">
        <v>57</v>
      </c>
      <c r="B27" s="57"/>
      <c r="C27" s="57"/>
      <c r="D27" s="58"/>
      <c r="E27" s="58"/>
      <c r="F27" s="57"/>
      <c r="G27" s="57"/>
      <c r="H27" s="58"/>
      <c r="I27" s="58"/>
      <c r="J27" s="57"/>
      <c r="K27" s="57"/>
      <c r="L27" s="58"/>
    </row>
    <row r="28" spans="1:12" ht="13.15" customHeight="1">
      <c r="A28" s="56" t="s">
        <v>58</v>
      </c>
      <c r="B28" s="57"/>
      <c r="C28" s="57"/>
      <c r="D28" s="58"/>
      <c r="E28" s="58"/>
      <c r="F28" s="57"/>
      <c r="G28" s="57"/>
      <c r="H28" s="58"/>
      <c r="I28" s="58"/>
      <c r="J28" s="57"/>
      <c r="K28" s="57"/>
      <c r="L28" s="58"/>
    </row>
    <row r="29" spans="1:12" ht="37.15" customHeight="1">
      <c r="A29" s="1310" t="s">
        <v>1170</v>
      </c>
      <c r="B29" s="1277"/>
      <c r="C29" s="1277"/>
      <c r="D29" s="1277"/>
      <c r="E29" s="1277"/>
      <c r="F29" s="1277"/>
      <c r="G29" s="1277"/>
      <c r="H29" s="1277"/>
      <c r="I29" s="1277"/>
      <c r="J29" s="1277"/>
      <c r="K29" s="1277"/>
      <c r="L29" s="1277"/>
    </row>
    <row r="30" spans="1:12" ht="26.45" customHeight="1">
      <c r="A30" s="1308" t="s">
        <v>1039</v>
      </c>
      <c r="B30" s="1309"/>
      <c r="C30" s="1309"/>
      <c r="D30" s="1309"/>
      <c r="E30" s="1309"/>
      <c r="F30" s="1309"/>
      <c r="G30" s="1309"/>
      <c r="H30" s="1309"/>
      <c r="I30" s="1309"/>
      <c r="J30" s="1309"/>
      <c r="K30" s="1309"/>
      <c r="L30" s="1309"/>
    </row>
    <row r="31" spans="1:12" ht="26.45" customHeight="1">
      <c r="A31" s="1310"/>
      <c r="B31" s="1311"/>
      <c r="C31" s="1311"/>
      <c r="D31" s="1311"/>
      <c r="E31" s="1311"/>
      <c r="F31" s="1311"/>
      <c r="G31" s="1311"/>
      <c r="H31" s="1311"/>
      <c r="I31" s="1311"/>
      <c r="J31" s="1311"/>
      <c r="K31" s="1311"/>
      <c r="L31" s="1309"/>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5">
    <mergeCell ref="B5:C5"/>
    <mergeCell ref="A30:L30"/>
    <mergeCell ref="A31:L31"/>
    <mergeCell ref="A25:L25"/>
    <mergeCell ref="A29:L29"/>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59"/>
  <sheetViews>
    <sheetView zoomScaleNormal="100" workbookViewId="0"/>
  </sheetViews>
  <sheetFormatPr defaultRowHeight="12.75"/>
  <cols>
    <col min="1" max="1" width="26.42578125" style="158" customWidth="1"/>
    <col min="2" max="2" width="68.42578125" style="158" customWidth="1"/>
    <col min="3" max="3" width="27.42578125" style="158" bestFit="1" customWidth="1"/>
    <col min="4" max="4" width="36" style="158" bestFit="1" customWidth="1"/>
    <col min="5" max="5" width="12.42578125" bestFit="1" customWidth="1"/>
    <col min="6" max="6" width="14.28515625" style="158" bestFit="1" customWidth="1"/>
    <col min="8" max="8" width="11.140625" bestFit="1" customWidth="1"/>
  </cols>
  <sheetData>
    <row r="1" spans="1:10" ht="18">
      <c r="A1" s="1056" t="s">
        <v>59</v>
      </c>
      <c r="G1" s="23"/>
      <c r="H1" s="23"/>
      <c r="I1" s="23"/>
      <c r="J1" s="23"/>
    </row>
    <row r="2" spans="1:10" ht="15.75">
      <c r="A2" s="159" t="s">
        <v>1157</v>
      </c>
      <c r="G2" s="23"/>
      <c r="H2" s="23"/>
      <c r="I2" s="23"/>
      <c r="J2" s="23"/>
    </row>
    <row r="3" spans="1:10" ht="14.25">
      <c r="A3" s="431" t="s">
        <v>1040</v>
      </c>
      <c r="G3" s="23"/>
      <c r="H3" s="23"/>
      <c r="I3" s="23"/>
      <c r="J3" s="23"/>
    </row>
    <row r="4" spans="1:10" ht="13.5" thickBot="1">
      <c r="A4" s="160"/>
      <c r="B4" s="160"/>
      <c r="C4" s="160"/>
      <c r="D4" s="160"/>
      <c r="E4" s="161"/>
      <c r="F4" s="160"/>
      <c r="G4" s="23"/>
      <c r="H4" s="23"/>
      <c r="I4" s="23"/>
      <c r="J4" s="23"/>
    </row>
    <row r="5" spans="1:10" ht="27.75" customHeight="1" thickTop="1">
      <c r="A5" s="976" t="s">
        <v>305</v>
      </c>
      <c r="B5" s="976" t="s">
        <v>231</v>
      </c>
      <c r="C5" s="976" t="s">
        <v>232</v>
      </c>
      <c r="D5" s="976" t="s">
        <v>306</v>
      </c>
      <c r="E5" s="976" t="s">
        <v>307</v>
      </c>
      <c r="F5" s="976" t="s">
        <v>22</v>
      </c>
      <c r="G5" s="977"/>
      <c r="H5" s="977"/>
      <c r="I5" s="23"/>
      <c r="J5" s="23"/>
    </row>
    <row r="6" spans="1:10" ht="13.15" customHeight="1">
      <c r="A6" s="434"/>
      <c r="B6" s="434"/>
      <c r="C6" s="434"/>
      <c r="D6" s="434"/>
      <c r="E6" s="434"/>
      <c r="F6" s="434"/>
      <c r="G6" s="977"/>
      <c r="H6" s="977"/>
      <c r="I6" s="23"/>
      <c r="J6" s="23"/>
    </row>
    <row r="7" spans="1:10" ht="13.15" customHeight="1">
      <c r="A7" s="435" t="s">
        <v>233</v>
      </c>
      <c r="B7" s="435" t="s">
        <v>326</v>
      </c>
      <c r="C7" s="436" t="s">
        <v>234</v>
      </c>
      <c r="D7" s="435" t="s">
        <v>1019</v>
      </c>
      <c r="E7" s="496">
        <v>4462</v>
      </c>
      <c r="F7" s="497">
        <v>14374524.539999999</v>
      </c>
      <c r="G7" s="496"/>
      <c r="H7" s="497"/>
      <c r="I7" s="978"/>
      <c r="J7" s="23"/>
    </row>
    <row r="8" spans="1:10" ht="13.15" customHeight="1">
      <c r="A8" s="435" t="s">
        <v>235</v>
      </c>
      <c r="B8" s="435" t="s">
        <v>236</v>
      </c>
      <c r="C8" s="436" t="s">
        <v>237</v>
      </c>
      <c r="D8" s="435" t="s">
        <v>1019</v>
      </c>
      <c r="E8" s="496" t="s">
        <v>931</v>
      </c>
      <c r="F8" s="496">
        <v>164823</v>
      </c>
      <c r="G8" s="496"/>
      <c r="H8" s="496"/>
      <c r="I8" s="978"/>
      <c r="J8" s="23"/>
    </row>
    <row r="9" spans="1:10" ht="13.15" customHeight="1">
      <c r="A9" s="435" t="s">
        <v>238</v>
      </c>
      <c r="B9" s="435" t="s">
        <v>239</v>
      </c>
      <c r="C9" s="436" t="s">
        <v>240</v>
      </c>
      <c r="D9" s="435" t="s">
        <v>308</v>
      </c>
      <c r="E9" s="496">
        <v>141</v>
      </c>
      <c r="F9" s="496">
        <v>220152.6</v>
      </c>
      <c r="G9" s="496"/>
      <c r="H9" s="496"/>
      <c r="I9" s="978"/>
      <c r="J9" s="23"/>
    </row>
    <row r="10" spans="1:10" ht="13.15" customHeight="1">
      <c r="A10" s="435" t="s">
        <v>241</v>
      </c>
      <c r="B10" s="435" t="s">
        <v>242</v>
      </c>
      <c r="C10" s="436" t="s">
        <v>243</v>
      </c>
      <c r="D10" s="435" t="s">
        <v>1019</v>
      </c>
      <c r="E10" s="496" t="s">
        <v>931</v>
      </c>
      <c r="F10" s="496">
        <v>1462</v>
      </c>
      <c r="G10" s="496"/>
      <c r="H10" s="496"/>
      <c r="I10" s="978"/>
      <c r="J10" s="23"/>
    </row>
    <row r="11" spans="1:10" ht="13.15" customHeight="1">
      <c r="A11" s="979" t="s">
        <v>244</v>
      </c>
      <c r="B11" s="979" t="s">
        <v>245</v>
      </c>
      <c r="C11" s="980" t="s">
        <v>246</v>
      </c>
      <c r="D11" s="979" t="s">
        <v>308</v>
      </c>
      <c r="E11" s="985">
        <v>90</v>
      </c>
      <c r="F11" s="982">
        <v>134734</v>
      </c>
      <c r="G11" s="983"/>
      <c r="H11" s="984"/>
      <c r="I11" s="978"/>
      <c r="J11" s="23"/>
    </row>
    <row r="12" spans="1:10" ht="13.15" customHeight="1">
      <c r="A12" s="435"/>
      <c r="B12" s="435"/>
      <c r="C12" s="436"/>
      <c r="D12" s="435"/>
      <c r="E12" s="496"/>
      <c r="F12" s="437"/>
      <c r="G12" s="496"/>
      <c r="H12" s="437"/>
      <c r="I12" s="23"/>
      <c r="J12" s="23"/>
    </row>
    <row r="13" spans="1:10" ht="25.5">
      <c r="A13" s="438" t="s">
        <v>247</v>
      </c>
      <c r="B13" s="435" t="s">
        <v>248</v>
      </c>
      <c r="C13" s="436" t="s">
        <v>249</v>
      </c>
      <c r="D13" s="435" t="s">
        <v>308</v>
      </c>
      <c r="E13" s="496">
        <v>32</v>
      </c>
      <c r="F13" s="496">
        <v>13839</v>
      </c>
      <c r="G13" s="496"/>
      <c r="H13" s="496"/>
      <c r="I13" s="978"/>
      <c r="J13" s="23"/>
    </row>
    <row r="14" spans="1:10" ht="13.15" customHeight="1">
      <c r="A14" s="435" t="s">
        <v>250</v>
      </c>
      <c r="B14" s="435" t="s">
        <v>251</v>
      </c>
      <c r="C14" s="436" t="s">
        <v>252</v>
      </c>
      <c r="D14" s="435" t="s">
        <v>1019</v>
      </c>
      <c r="E14" s="496">
        <v>17</v>
      </c>
      <c r="F14" s="496">
        <v>6766397</v>
      </c>
      <c r="G14" s="496"/>
      <c r="H14" s="496"/>
      <c r="I14" s="978"/>
      <c r="J14" s="23"/>
    </row>
    <row r="15" spans="1:10" ht="13.15" customHeight="1">
      <c r="A15" s="435" t="s">
        <v>253</v>
      </c>
      <c r="B15" s="435" t="s">
        <v>254</v>
      </c>
      <c r="C15" s="436" t="s">
        <v>255</v>
      </c>
      <c r="D15" s="435" t="s">
        <v>308</v>
      </c>
      <c r="E15" s="496">
        <v>25</v>
      </c>
      <c r="F15" s="496">
        <v>18876702</v>
      </c>
      <c r="G15" s="496"/>
      <c r="H15" s="496"/>
      <c r="I15" s="978"/>
      <c r="J15" s="23"/>
    </row>
    <row r="16" spans="1:10" ht="13.15" customHeight="1">
      <c r="A16" s="435" t="s">
        <v>256</v>
      </c>
      <c r="B16" s="435" t="s">
        <v>257</v>
      </c>
      <c r="C16" s="436" t="s">
        <v>255</v>
      </c>
      <c r="D16" s="435" t="s">
        <v>308</v>
      </c>
      <c r="E16" s="496">
        <v>106</v>
      </c>
      <c r="F16" s="496">
        <v>153813.6</v>
      </c>
      <c r="G16" s="496"/>
      <c r="H16" s="496"/>
      <c r="I16" s="978"/>
      <c r="J16" s="23"/>
    </row>
    <row r="17" spans="1:10" ht="13.15" customHeight="1">
      <c r="A17" s="979" t="s">
        <v>258</v>
      </c>
      <c r="B17" s="979" t="s">
        <v>259</v>
      </c>
      <c r="C17" s="980" t="s">
        <v>260</v>
      </c>
      <c r="D17" s="979" t="s">
        <v>308</v>
      </c>
      <c r="E17" s="985">
        <v>0</v>
      </c>
      <c r="F17" s="982">
        <v>0</v>
      </c>
      <c r="G17" s="983"/>
      <c r="H17" s="984"/>
      <c r="I17" s="978"/>
      <c r="J17" s="23"/>
    </row>
    <row r="18" spans="1:10" ht="13.15" customHeight="1">
      <c r="A18" s="435"/>
      <c r="B18" s="435"/>
      <c r="C18" s="436"/>
      <c r="D18" s="435"/>
      <c r="E18" s="1057"/>
      <c r="F18" s="437"/>
      <c r="G18" s="498"/>
      <c r="H18" s="437"/>
      <c r="I18" s="23"/>
      <c r="J18" s="23"/>
    </row>
    <row r="19" spans="1:10" ht="13.15" customHeight="1">
      <c r="A19" s="435" t="s">
        <v>261</v>
      </c>
      <c r="B19" s="435" t="s">
        <v>327</v>
      </c>
      <c r="C19" s="436" t="s">
        <v>262</v>
      </c>
      <c r="D19" s="435" t="s">
        <v>1019</v>
      </c>
      <c r="E19" s="496">
        <v>899</v>
      </c>
      <c r="F19" s="496">
        <v>87762095.900000006</v>
      </c>
      <c r="G19" s="496"/>
      <c r="H19" s="496"/>
      <c r="I19" s="978"/>
      <c r="J19" s="23"/>
    </row>
    <row r="20" spans="1:10" ht="13.15" customHeight="1">
      <c r="A20" s="435" t="s">
        <v>263</v>
      </c>
      <c r="B20" s="435" t="s">
        <v>264</v>
      </c>
      <c r="C20" s="436" t="s">
        <v>262</v>
      </c>
      <c r="D20" s="435" t="s">
        <v>308</v>
      </c>
      <c r="E20" s="496">
        <v>0</v>
      </c>
      <c r="F20" s="496">
        <v>0</v>
      </c>
      <c r="G20" s="496"/>
      <c r="H20" s="496"/>
      <c r="I20" s="978"/>
      <c r="J20" s="23"/>
    </row>
    <row r="21" spans="1:10" ht="13.15" customHeight="1">
      <c r="A21" s="435" t="s">
        <v>265</v>
      </c>
      <c r="B21" s="435" t="s">
        <v>266</v>
      </c>
      <c r="C21" s="436" t="s">
        <v>267</v>
      </c>
      <c r="D21" s="435" t="s">
        <v>308</v>
      </c>
      <c r="E21" s="496">
        <v>306</v>
      </c>
      <c r="F21" s="496">
        <v>687381</v>
      </c>
      <c r="G21" s="496"/>
      <c r="H21" s="496"/>
      <c r="I21" s="978"/>
      <c r="J21" s="23"/>
    </row>
    <row r="22" spans="1:10" ht="13.15" customHeight="1">
      <c r="A22" s="435" t="s">
        <v>268</v>
      </c>
      <c r="B22" s="435" t="s">
        <v>269</v>
      </c>
      <c r="C22" s="436" t="s">
        <v>270</v>
      </c>
      <c r="D22" s="435" t="s">
        <v>1019</v>
      </c>
      <c r="E22" s="496" t="s">
        <v>931</v>
      </c>
      <c r="F22" s="496">
        <v>234045</v>
      </c>
      <c r="G22" s="499"/>
      <c r="H22" s="499"/>
      <c r="I22" s="978"/>
      <c r="J22" s="23"/>
    </row>
    <row r="23" spans="1:10" ht="13.15" customHeight="1">
      <c r="A23" s="979" t="s">
        <v>271</v>
      </c>
      <c r="B23" s="979" t="s">
        <v>272</v>
      </c>
      <c r="C23" s="980" t="s">
        <v>278</v>
      </c>
      <c r="D23" s="979" t="s">
        <v>308</v>
      </c>
      <c r="E23" s="985">
        <v>72</v>
      </c>
      <c r="F23" s="986">
        <v>1659151.83</v>
      </c>
      <c r="G23" s="983"/>
      <c r="H23" s="987"/>
      <c r="I23" s="978"/>
      <c r="J23" s="23"/>
    </row>
    <row r="24" spans="1:10" ht="13.15" customHeight="1">
      <c r="A24" s="435"/>
      <c r="B24" s="435"/>
      <c r="C24" s="436"/>
      <c r="D24" s="435"/>
      <c r="E24" s="496"/>
      <c r="F24" s="988"/>
      <c r="G24" s="496"/>
      <c r="H24" s="437"/>
      <c r="I24" s="23"/>
      <c r="J24" s="23"/>
    </row>
    <row r="25" spans="1:10" ht="13.15" customHeight="1">
      <c r="A25" s="435" t="s">
        <v>273</v>
      </c>
      <c r="B25" s="435" t="s">
        <v>274</v>
      </c>
      <c r="C25" s="436" t="s">
        <v>275</v>
      </c>
      <c r="D25" s="435" t="s">
        <v>309</v>
      </c>
      <c r="E25" s="496">
        <v>316</v>
      </c>
      <c r="F25" s="496">
        <v>364273.79</v>
      </c>
      <c r="G25" s="496"/>
      <c r="H25" s="496"/>
      <c r="I25" s="978"/>
      <c r="J25" s="23"/>
    </row>
    <row r="26" spans="1:10" ht="13.15" customHeight="1">
      <c r="A26" s="435" t="s">
        <v>276</v>
      </c>
      <c r="B26" s="435" t="s">
        <v>277</v>
      </c>
      <c r="C26" s="436" t="s">
        <v>278</v>
      </c>
      <c r="D26" s="435" t="s">
        <v>309</v>
      </c>
      <c r="E26" s="496">
        <v>247</v>
      </c>
      <c r="F26" s="496">
        <v>2183735.65</v>
      </c>
      <c r="G26" s="496"/>
      <c r="H26" s="496"/>
      <c r="I26" s="978"/>
      <c r="J26" s="23"/>
    </row>
    <row r="27" spans="1:10" ht="13.15" customHeight="1">
      <c r="A27" s="435" t="s">
        <v>279</v>
      </c>
      <c r="B27" s="435" t="s">
        <v>280</v>
      </c>
      <c r="C27" s="436" t="s">
        <v>278</v>
      </c>
      <c r="D27" s="435" t="s">
        <v>308</v>
      </c>
      <c r="E27" s="496">
        <v>46</v>
      </c>
      <c r="F27" s="496">
        <v>120696</v>
      </c>
      <c r="G27" s="496"/>
      <c r="H27" s="496"/>
      <c r="I27" s="978"/>
      <c r="J27" s="23"/>
    </row>
    <row r="28" spans="1:10" ht="26.45" customHeight="1">
      <c r="A28" s="438" t="s">
        <v>281</v>
      </c>
      <c r="B28" s="435" t="s">
        <v>282</v>
      </c>
      <c r="C28" s="436" t="s">
        <v>278</v>
      </c>
      <c r="D28" s="435" t="s">
        <v>308</v>
      </c>
      <c r="E28" s="496">
        <v>0</v>
      </c>
      <c r="F28" s="496">
        <v>0</v>
      </c>
      <c r="G28" s="496"/>
      <c r="H28" s="496"/>
      <c r="I28" s="978"/>
      <c r="J28" s="23"/>
    </row>
    <row r="29" spans="1:10" ht="13.15" customHeight="1">
      <c r="A29" s="979" t="s">
        <v>283</v>
      </c>
      <c r="B29" s="979" t="s">
        <v>284</v>
      </c>
      <c r="C29" s="980" t="s">
        <v>285</v>
      </c>
      <c r="D29" s="979" t="s">
        <v>308</v>
      </c>
      <c r="E29" s="985">
        <v>3371</v>
      </c>
      <c r="F29" s="986">
        <v>53552533.049999997</v>
      </c>
      <c r="G29" s="989"/>
      <c r="H29" s="984"/>
      <c r="I29" s="978"/>
      <c r="J29" s="23"/>
    </row>
    <row r="30" spans="1:10" ht="13.15" customHeight="1">
      <c r="A30" s="435"/>
      <c r="B30" s="435"/>
      <c r="C30" s="436"/>
      <c r="D30" s="435"/>
      <c r="E30" s="496"/>
      <c r="F30" s="988"/>
      <c r="G30" s="496"/>
      <c r="H30" s="437"/>
      <c r="I30" s="23"/>
      <c r="J30" s="23"/>
    </row>
    <row r="31" spans="1:10" ht="13.15" customHeight="1">
      <c r="A31" s="435" t="s">
        <v>286</v>
      </c>
      <c r="B31" s="435" t="s">
        <v>287</v>
      </c>
      <c r="C31" s="436" t="s">
        <v>285</v>
      </c>
      <c r="D31" s="435" t="s">
        <v>309</v>
      </c>
      <c r="E31" s="496">
        <v>22816</v>
      </c>
      <c r="F31" s="496">
        <v>773483.12</v>
      </c>
      <c r="G31" s="496"/>
      <c r="H31" s="496"/>
      <c r="I31" s="978"/>
      <c r="J31" s="23"/>
    </row>
    <row r="32" spans="1:10" ht="13.15" customHeight="1">
      <c r="A32" s="435" t="s">
        <v>288</v>
      </c>
      <c r="B32" s="435" t="s">
        <v>289</v>
      </c>
      <c r="C32" s="436" t="s">
        <v>285</v>
      </c>
      <c r="D32" s="435" t="s">
        <v>308</v>
      </c>
      <c r="E32" s="496">
        <v>269</v>
      </c>
      <c r="F32" s="496">
        <v>694857.38</v>
      </c>
      <c r="G32" s="496"/>
      <c r="H32" s="496"/>
      <c r="I32" s="978"/>
      <c r="J32" s="23"/>
    </row>
    <row r="33" spans="1:10" ht="13.15" customHeight="1">
      <c r="A33" s="563" t="s">
        <v>290</v>
      </c>
      <c r="B33" s="563" t="s">
        <v>1001</v>
      </c>
      <c r="C33" s="564" t="s">
        <v>291</v>
      </c>
      <c r="D33" s="563" t="s">
        <v>310</v>
      </c>
      <c r="E33" s="496">
        <v>6</v>
      </c>
      <c r="F33" s="496">
        <v>3705189</v>
      </c>
      <c r="G33" s="565"/>
      <c r="H33" s="565"/>
      <c r="I33" s="978"/>
      <c r="J33" s="23"/>
    </row>
    <row r="34" spans="1:10" ht="13.15" customHeight="1">
      <c r="A34" s="435" t="s">
        <v>292</v>
      </c>
      <c r="B34" s="435" t="s">
        <v>293</v>
      </c>
      <c r="C34" s="436" t="s">
        <v>294</v>
      </c>
      <c r="D34" s="435" t="s">
        <v>309</v>
      </c>
      <c r="E34" s="496">
        <v>355880</v>
      </c>
      <c r="F34" s="496">
        <v>133649655.84999999</v>
      </c>
      <c r="G34" s="496"/>
      <c r="H34" s="496"/>
      <c r="I34" s="978"/>
      <c r="J34" s="23"/>
    </row>
    <row r="35" spans="1:10" ht="13.15" customHeight="1">
      <c r="A35" s="979" t="s">
        <v>295</v>
      </c>
      <c r="B35" s="979" t="s">
        <v>296</v>
      </c>
      <c r="C35" s="980" t="s">
        <v>294</v>
      </c>
      <c r="D35" s="979" t="s">
        <v>308</v>
      </c>
      <c r="E35" s="985">
        <v>110</v>
      </c>
      <c r="F35" s="986">
        <v>251001</v>
      </c>
      <c r="G35" s="983"/>
      <c r="H35" s="984"/>
      <c r="I35" s="978"/>
      <c r="J35" s="23"/>
    </row>
    <row r="36" spans="1:10" ht="13.15" customHeight="1">
      <c r="A36" s="435"/>
      <c r="B36" s="435"/>
      <c r="C36" s="436"/>
      <c r="D36" s="435"/>
      <c r="E36" s="496"/>
      <c r="F36" s="988"/>
      <c r="G36" s="496"/>
      <c r="H36" s="437"/>
      <c r="I36" s="23"/>
      <c r="J36" s="23"/>
    </row>
    <row r="37" spans="1:10" ht="13.15" customHeight="1">
      <c r="A37" s="435" t="s">
        <v>297</v>
      </c>
      <c r="B37" s="435" t="s">
        <v>298</v>
      </c>
      <c r="C37" s="436" t="s">
        <v>294</v>
      </c>
      <c r="D37" s="435" t="s">
        <v>308</v>
      </c>
      <c r="E37" s="496">
        <v>0</v>
      </c>
      <c r="F37" s="496">
        <v>0</v>
      </c>
      <c r="G37" s="496"/>
      <c r="H37" s="496"/>
      <c r="I37" s="978"/>
      <c r="J37" s="23"/>
    </row>
    <row r="38" spans="1:10" ht="13.15" customHeight="1">
      <c r="A38" s="435" t="s">
        <v>299</v>
      </c>
      <c r="B38" s="435" t="s">
        <v>300</v>
      </c>
      <c r="C38" s="436" t="s">
        <v>301</v>
      </c>
      <c r="D38" s="435" t="s">
        <v>309</v>
      </c>
      <c r="E38" s="496">
        <v>717</v>
      </c>
      <c r="F38" s="496">
        <v>1035844</v>
      </c>
      <c r="G38" s="496"/>
      <c r="H38" s="496"/>
      <c r="I38" s="978"/>
      <c r="J38" s="23"/>
    </row>
    <row r="39" spans="1:10" ht="13.15" customHeight="1">
      <c r="A39" s="435" t="s">
        <v>302</v>
      </c>
      <c r="B39" s="435" t="s">
        <v>303</v>
      </c>
      <c r="C39" s="436" t="s">
        <v>304</v>
      </c>
      <c r="D39" s="435" t="s">
        <v>308</v>
      </c>
      <c r="E39" s="496" t="s">
        <v>931</v>
      </c>
      <c r="F39" s="496">
        <v>1182</v>
      </c>
      <c r="G39" s="499"/>
      <c r="H39" s="499"/>
      <c r="I39" s="978"/>
      <c r="J39" s="23"/>
    </row>
    <row r="40" spans="1:10" ht="13.15" customHeight="1">
      <c r="A40" s="435" t="s">
        <v>924</v>
      </c>
      <c r="B40" s="435" t="s">
        <v>925</v>
      </c>
      <c r="C40" s="436" t="s">
        <v>926</v>
      </c>
      <c r="D40" s="435" t="s">
        <v>308</v>
      </c>
      <c r="E40" s="496">
        <v>8</v>
      </c>
      <c r="F40" s="496">
        <v>2724</v>
      </c>
      <c r="G40" s="496"/>
      <c r="H40" s="496"/>
      <c r="I40" s="978"/>
      <c r="J40" s="23"/>
    </row>
    <row r="41" spans="1:10" ht="13.15" customHeight="1">
      <c r="A41" s="979" t="s">
        <v>927</v>
      </c>
      <c r="B41" s="979" t="s">
        <v>928</v>
      </c>
      <c r="C41" s="980" t="s">
        <v>926</v>
      </c>
      <c r="D41" s="979" t="s">
        <v>308</v>
      </c>
      <c r="E41" s="985">
        <v>12</v>
      </c>
      <c r="F41" s="986">
        <v>71500</v>
      </c>
      <c r="G41" s="990"/>
      <c r="H41" s="991"/>
      <c r="I41" s="978"/>
      <c r="J41" s="23"/>
    </row>
    <row r="42" spans="1:10">
      <c r="E42" s="992"/>
      <c r="F42" s="993"/>
      <c r="G42" s="439"/>
      <c r="H42" s="440"/>
      <c r="I42" s="23"/>
      <c r="J42" s="23"/>
    </row>
    <row r="43" spans="1:10">
      <c r="A43" s="435" t="s">
        <v>935</v>
      </c>
      <c r="B43" s="435" t="s">
        <v>936</v>
      </c>
      <c r="C43" s="436" t="s">
        <v>1058</v>
      </c>
      <c r="D43" s="435" t="s">
        <v>308</v>
      </c>
      <c r="E43" s="565" t="s">
        <v>931</v>
      </c>
      <c r="F43" s="496">
        <v>6585337</v>
      </c>
      <c r="G43" s="496"/>
      <c r="H43" s="496"/>
      <c r="I43" s="978"/>
      <c r="J43" s="23"/>
    </row>
    <row r="44" spans="1:10">
      <c r="A44" s="435" t="s">
        <v>932</v>
      </c>
      <c r="B44" s="435" t="s">
        <v>933</v>
      </c>
      <c r="C44" s="436" t="s">
        <v>934</v>
      </c>
      <c r="D44" s="435" t="s">
        <v>308</v>
      </c>
      <c r="E44" s="496">
        <v>56</v>
      </c>
      <c r="F44" s="496">
        <v>142724</v>
      </c>
      <c r="G44" s="496"/>
      <c r="H44" s="496"/>
      <c r="I44" s="978"/>
      <c r="J44" s="23"/>
    </row>
    <row r="45" spans="1:10">
      <c r="A45" s="435" t="s">
        <v>937</v>
      </c>
      <c r="B45" s="435" t="s">
        <v>938</v>
      </c>
      <c r="C45" s="436" t="s">
        <v>934</v>
      </c>
      <c r="D45" s="435" t="s">
        <v>308</v>
      </c>
      <c r="E45" s="496">
        <v>9</v>
      </c>
      <c r="F45" s="496">
        <v>315330</v>
      </c>
      <c r="G45" s="499"/>
      <c r="H45" s="499"/>
      <c r="I45" s="978"/>
      <c r="J45" s="23"/>
    </row>
    <row r="46" spans="1:10">
      <c r="A46" s="435" t="s">
        <v>939</v>
      </c>
      <c r="B46" s="435" t="s">
        <v>1059</v>
      </c>
      <c r="C46" s="436" t="s">
        <v>934</v>
      </c>
      <c r="D46" s="435" t="s">
        <v>308</v>
      </c>
      <c r="E46" s="496">
        <v>293</v>
      </c>
      <c r="F46" s="496">
        <v>4236720.38</v>
      </c>
      <c r="G46" s="496"/>
      <c r="H46" s="496"/>
      <c r="I46" s="978"/>
      <c r="J46" s="23"/>
    </row>
    <row r="47" spans="1:10">
      <c r="A47" s="979" t="s">
        <v>940</v>
      </c>
      <c r="B47" s="979" t="s">
        <v>941</v>
      </c>
      <c r="C47" s="980" t="s">
        <v>934</v>
      </c>
      <c r="D47" s="979" t="s">
        <v>1019</v>
      </c>
      <c r="E47" s="1058">
        <v>0</v>
      </c>
      <c r="F47" s="982">
        <v>0</v>
      </c>
      <c r="G47" s="439"/>
      <c r="H47" s="984"/>
      <c r="I47" s="978"/>
      <c r="J47" s="23"/>
    </row>
    <row r="48" spans="1:10">
      <c r="A48" s="435"/>
      <c r="B48" s="435"/>
      <c r="C48" s="436"/>
      <c r="D48" s="435"/>
      <c r="E48" s="439"/>
      <c r="F48" s="440"/>
      <c r="G48" s="439"/>
      <c r="H48" s="440"/>
      <c r="I48" s="23"/>
      <c r="J48" s="23"/>
    </row>
    <row r="49" spans="1:10">
      <c r="A49" s="435" t="s">
        <v>942</v>
      </c>
      <c r="B49" s="435" t="s">
        <v>943</v>
      </c>
      <c r="C49" s="436" t="s">
        <v>934</v>
      </c>
      <c r="D49" s="435" t="s">
        <v>308</v>
      </c>
      <c r="E49" s="496">
        <v>22</v>
      </c>
      <c r="F49" s="496">
        <v>2234213</v>
      </c>
      <c r="G49" s="499"/>
      <c r="H49" s="499"/>
      <c r="I49" s="978"/>
      <c r="J49" s="23"/>
    </row>
    <row r="50" spans="1:10">
      <c r="A50" s="435" t="s">
        <v>952</v>
      </c>
      <c r="B50" s="435" t="s">
        <v>953</v>
      </c>
      <c r="C50" s="436" t="s">
        <v>954</v>
      </c>
      <c r="D50" s="435" t="s">
        <v>308</v>
      </c>
      <c r="E50" s="496">
        <v>7</v>
      </c>
      <c r="F50" s="496">
        <v>14734</v>
      </c>
      <c r="G50" s="499"/>
      <c r="H50" s="499"/>
      <c r="I50" s="978"/>
      <c r="J50" s="23"/>
    </row>
    <row r="51" spans="1:10">
      <c r="A51" s="979" t="s">
        <v>1020</v>
      </c>
      <c r="B51" s="994" t="s">
        <v>1021</v>
      </c>
      <c r="C51" s="980" t="s">
        <v>1022</v>
      </c>
      <c r="D51" s="979" t="s">
        <v>1019</v>
      </c>
      <c r="E51" s="981">
        <v>948</v>
      </c>
      <c r="F51" s="982">
        <v>6511653.1200000001</v>
      </c>
      <c r="G51" s="439"/>
      <c r="H51" s="984"/>
      <c r="I51" s="978"/>
      <c r="J51" s="23"/>
    </row>
    <row r="52" spans="1:10">
      <c r="E52" s="496"/>
      <c r="F52" s="496"/>
      <c r="G52" s="496"/>
      <c r="H52" s="496"/>
      <c r="I52" s="978"/>
      <c r="J52" s="23"/>
    </row>
    <row r="53" spans="1:10">
      <c r="A53" s="158" t="s">
        <v>1</v>
      </c>
      <c r="E53" s="1059"/>
      <c r="F53" s="1059"/>
      <c r="G53" s="23"/>
      <c r="H53" s="23"/>
      <c r="I53" s="978"/>
      <c r="J53" s="23"/>
    </row>
    <row r="54" spans="1:10" ht="26.45" customHeight="1">
      <c r="A54" s="1313" t="s">
        <v>1060</v>
      </c>
      <c r="B54" s="1313"/>
      <c r="C54" s="1313"/>
      <c r="D54" s="1313"/>
      <c r="E54" s="1313"/>
      <c r="F54" s="1313"/>
      <c r="G54" s="23"/>
      <c r="H54" s="23"/>
      <c r="I54" s="23"/>
      <c r="J54" s="23"/>
    </row>
    <row r="55" spans="1:10">
      <c r="A55" s="441" t="s">
        <v>922</v>
      </c>
      <c r="G55" s="23"/>
      <c r="H55" s="23"/>
      <c r="I55" s="23"/>
      <c r="J55" s="23"/>
    </row>
    <row r="56" spans="1:10">
      <c r="A56" s="441" t="s">
        <v>1158</v>
      </c>
      <c r="G56" s="23"/>
      <c r="H56" s="23"/>
      <c r="I56" s="23"/>
      <c r="J56" s="23"/>
    </row>
    <row r="57" spans="1:10">
      <c r="A57" s="441" t="s">
        <v>923</v>
      </c>
      <c r="G57" s="23"/>
      <c r="H57" s="23"/>
      <c r="I57" s="23"/>
      <c r="J57" s="23"/>
    </row>
    <row r="58" spans="1:10">
      <c r="A58" s="1314" t="s">
        <v>1061</v>
      </c>
      <c r="B58" s="1314"/>
      <c r="C58" s="1314"/>
      <c r="D58" s="1314"/>
      <c r="E58" s="1314"/>
      <c r="F58" s="1314"/>
    </row>
    <row r="59" spans="1:10">
      <c r="A59" s="1315"/>
      <c r="B59" s="1315"/>
      <c r="C59" s="1315"/>
      <c r="D59" s="1054"/>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54:F54"/>
    <mergeCell ref="A58:F58"/>
    <mergeCell ref="A59:C59"/>
  </mergeCells>
  <phoneticPr fontId="13" type="noConversion"/>
  <printOptions horizontalCentered="1" verticalCentered="1"/>
  <pageMargins left="0.6" right="0.64" top="0.75" bottom="0.75" header="0.5" footer="0.5"/>
  <pageSetup scale="61"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O53"/>
  <sheetViews>
    <sheetView defaultGridColor="0" colorId="22" zoomScaleNormal="100" workbookViewId="0"/>
  </sheetViews>
  <sheetFormatPr defaultColWidth="15.140625" defaultRowHeight="15"/>
  <cols>
    <col min="1" max="1" width="13.7109375" style="106" customWidth="1"/>
    <col min="2" max="2" width="15.7109375" style="106" customWidth="1"/>
    <col min="3" max="3" width="14" style="106" customWidth="1"/>
    <col min="4" max="4" width="13.7109375" style="106" customWidth="1"/>
    <col min="5" max="5" width="13.5703125" style="106" customWidth="1"/>
    <col min="6" max="6" width="13.28515625" style="106" customWidth="1"/>
    <col min="7" max="7" width="14.7109375" style="106" customWidth="1"/>
    <col min="8" max="8" width="14.28515625" style="106" customWidth="1"/>
    <col min="9" max="9" width="15.28515625" style="106" customWidth="1"/>
    <col min="10" max="10" width="14.28515625" style="106" customWidth="1"/>
    <col min="11" max="11" width="16.7109375" style="106" customWidth="1"/>
    <col min="12" max="12" width="16" style="106" customWidth="1"/>
    <col min="13" max="16384" width="15.140625" style="106"/>
  </cols>
  <sheetData>
    <row r="1" spans="1:15" ht="18">
      <c r="A1" s="1074" t="s">
        <v>208</v>
      </c>
    </row>
    <row r="2" spans="1:15" ht="15.75">
      <c r="A2" s="107" t="s">
        <v>60</v>
      </c>
    </row>
    <row r="3" spans="1:15" ht="15.75" thickBot="1">
      <c r="A3" s="578"/>
      <c r="B3" s="108"/>
      <c r="C3" s="108"/>
      <c r="D3" s="108"/>
      <c r="E3" s="108"/>
      <c r="F3" s="108"/>
      <c r="G3" s="108"/>
      <c r="H3" s="108"/>
      <c r="I3" s="108"/>
      <c r="J3" s="108"/>
      <c r="K3" s="108"/>
      <c r="L3" s="108"/>
      <c r="M3" s="109"/>
      <c r="N3" s="109"/>
    </row>
    <row r="4" spans="1:15">
      <c r="A4" s="119"/>
      <c r="B4" s="1318" t="s">
        <v>61</v>
      </c>
      <c r="C4" s="1318"/>
      <c r="D4" s="1304"/>
      <c r="E4" s="1304"/>
      <c r="F4" s="1304"/>
      <c r="G4" s="1304"/>
      <c r="H4" s="1304"/>
      <c r="I4" s="119"/>
      <c r="J4" s="1316" t="s">
        <v>62</v>
      </c>
      <c r="K4" s="1316"/>
      <c r="L4" s="119"/>
      <c r="M4" s="109"/>
      <c r="N4" s="109"/>
    </row>
    <row r="5" spans="1:15" ht="13.9" customHeight="1">
      <c r="A5" s="582"/>
      <c r="B5" s="119"/>
      <c r="C5" s="583"/>
      <c r="D5" s="583"/>
      <c r="E5" s="583"/>
      <c r="F5" s="583"/>
      <c r="G5" s="583"/>
      <c r="H5" s="583"/>
      <c r="I5" s="119"/>
      <c r="J5" s="584"/>
      <c r="K5" s="585"/>
      <c r="L5" s="584"/>
      <c r="M5" s="109"/>
      <c r="N5" s="109"/>
    </row>
    <row r="6" spans="1:15">
      <c r="A6" s="586"/>
      <c r="B6" s="587"/>
      <c r="C6" s="588"/>
      <c r="D6" s="588" t="s">
        <v>971</v>
      </c>
      <c r="E6" s="588" t="s">
        <v>973</v>
      </c>
      <c r="F6" s="588" t="s">
        <v>975</v>
      </c>
      <c r="G6" s="588"/>
      <c r="H6" s="588"/>
      <c r="I6" s="589"/>
      <c r="J6" s="584"/>
      <c r="K6" s="585" t="s">
        <v>63</v>
      </c>
      <c r="L6" s="584"/>
      <c r="M6" s="109"/>
      <c r="N6" s="109"/>
    </row>
    <row r="7" spans="1:15">
      <c r="A7" s="586"/>
      <c r="B7" s="587" t="s">
        <v>64</v>
      </c>
      <c r="C7" s="588" t="s">
        <v>65</v>
      </c>
      <c r="D7" s="588" t="s">
        <v>972</v>
      </c>
      <c r="E7" s="588" t="s">
        <v>974</v>
      </c>
      <c r="F7" s="588" t="s">
        <v>976</v>
      </c>
      <c r="G7" s="588" t="s">
        <v>969</v>
      </c>
      <c r="H7" s="588" t="s">
        <v>970</v>
      </c>
      <c r="I7" s="589" t="s">
        <v>66</v>
      </c>
      <c r="J7" s="588" t="s">
        <v>62</v>
      </c>
      <c r="K7" s="588" t="s">
        <v>67</v>
      </c>
      <c r="L7" s="588" t="s">
        <v>18</v>
      </c>
      <c r="M7" s="109"/>
      <c r="N7" s="109"/>
    </row>
    <row r="8" spans="1:15" ht="15.75" thickBot="1">
      <c r="A8" s="590" t="s">
        <v>36</v>
      </c>
      <c r="B8" s="590" t="s">
        <v>68</v>
      </c>
      <c r="C8" s="591" t="s">
        <v>69</v>
      </c>
      <c r="D8" s="591" t="s">
        <v>967</v>
      </c>
      <c r="E8" s="591" t="s">
        <v>967</v>
      </c>
      <c r="F8" s="591" t="s">
        <v>968</v>
      </c>
      <c r="G8" s="591" t="s">
        <v>988</v>
      </c>
      <c r="H8" s="591" t="s">
        <v>988</v>
      </c>
      <c r="I8" s="592" t="s">
        <v>70</v>
      </c>
      <c r="J8" s="591" t="s">
        <v>71</v>
      </c>
      <c r="K8" s="591" t="s">
        <v>72</v>
      </c>
      <c r="L8" s="591" t="s">
        <v>73</v>
      </c>
      <c r="M8" s="109"/>
      <c r="N8" s="626"/>
    </row>
    <row r="9" spans="1:15" ht="15.75">
      <c r="A9" s="110"/>
      <c r="B9" s="110"/>
      <c r="C9" s="111"/>
      <c r="D9" s="111"/>
      <c r="E9" s="111"/>
      <c r="F9" s="111"/>
      <c r="G9" s="111"/>
      <c r="H9" s="111"/>
      <c r="I9" s="109"/>
      <c r="J9" s="111"/>
      <c r="K9" s="111"/>
      <c r="L9" s="111"/>
      <c r="M9" s="109"/>
      <c r="N9" s="626"/>
      <c r="O9" s="557"/>
    </row>
    <row r="10" spans="1:15">
      <c r="A10" s="112">
        <v>2008</v>
      </c>
      <c r="B10" s="569">
        <v>3075762000</v>
      </c>
      <c r="C10" s="569">
        <v>524901000</v>
      </c>
      <c r="D10" s="1005" t="s">
        <v>74</v>
      </c>
      <c r="E10" s="1005" t="s">
        <v>74</v>
      </c>
      <c r="F10" s="1005" t="s">
        <v>74</v>
      </c>
      <c r="G10" s="1005" t="s">
        <v>74</v>
      </c>
      <c r="H10" s="1005" t="s">
        <v>74</v>
      </c>
      <c r="I10" s="569">
        <v>3600663000</v>
      </c>
      <c r="J10" s="569">
        <v>1052364000</v>
      </c>
      <c r="K10" s="581">
        <v>226654000</v>
      </c>
      <c r="L10" s="569">
        <v>4879681000</v>
      </c>
      <c r="M10" s="114"/>
      <c r="N10" s="560">
        <f>L10/1000000000</f>
        <v>4.8796809999999997</v>
      </c>
      <c r="O10" s="558"/>
    </row>
    <row r="11" spans="1:15">
      <c r="A11" s="112">
        <v>2009</v>
      </c>
      <c r="B11" s="113">
        <v>2904142000</v>
      </c>
      <c r="C11" s="113">
        <v>499366000</v>
      </c>
      <c r="D11" s="1005" t="s">
        <v>74</v>
      </c>
      <c r="E11" s="1005" t="s">
        <v>74</v>
      </c>
      <c r="F11" s="1005" t="s">
        <v>74</v>
      </c>
      <c r="G11" s="1005" t="s">
        <v>74</v>
      </c>
      <c r="H11" s="1005" t="s">
        <v>74</v>
      </c>
      <c r="I11" s="113">
        <v>3403508000</v>
      </c>
      <c r="J11" s="113">
        <v>1010937000</v>
      </c>
      <c r="K11" s="113">
        <v>213388000</v>
      </c>
      <c r="L11" s="113">
        <v>4627833000</v>
      </c>
      <c r="M11" s="114"/>
      <c r="N11" s="560">
        <f t="shared" ref="N11:N16" si="0">L11/1000000000</f>
        <v>4.6278329999999999</v>
      </c>
      <c r="O11" s="558"/>
    </row>
    <row r="12" spans="1:15">
      <c r="A12" s="112">
        <v>2010</v>
      </c>
      <c r="B12" s="113">
        <v>3082532000</v>
      </c>
      <c r="C12" s="113">
        <v>490714000</v>
      </c>
      <c r="D12" s="1005" t="s">
        <v>74</v>
      </c>
      <c r="E12" s="1005" t="s">
        <v>74</v>
      </c>
      <c r="F12" s="1005" t="s">
        <v>74</v>
      </c>
      <c r="G12" s="1005" t="s">
        <v>74</v>
      </c>
      <c r="H12" s="1005" t="s">
        <v>74</v>
      </c>
      <c r="I12" s="113">
        <v>3573246000</v>
      </c>
      <c r="J12" s="113">
        <v>979589000</v>
      </c>
      <c r="K12" s="113">
        <v>209426000</v>
      </c>
      <c r="L12" s="113">
        <v>4762261000</v>
      </c>
      <c r="M12" s="114"/>
      <c r="N12" s="560">
        <f t="shared" si="0"/>
        <v>4.7622609999999996</v>
      </c>
      <c r="O12" s="558"/>
    </row>
    <row r="13" spans="1:15">
      <c r="A13" s="112">
        <v>2011</v>
      </c>
      <c r="B13" s="113">
        <v>3012379000</v>
      </c>
      <c r="C13" s="113">
        <v>477329000</v>
      </c>
      <c r="D13" s="1005" t="s">
        <v>74</v>
      </c>
      <c r="E13" s="1005" t="s">
        <v>74</v>
      </c>
      <c r="F13" s="1005" t="s">
        <v>74</v>
      </c>
      <c r="G13" s="1005" t="s">
        <v>74</v>
      </c>
      <c r="H13" s="1005" t="s">
        <v>74</v>
      </c>
      <c r="I13" s="113">
        <v>3489708000</v>
      </c>
      <c r="J13" s="113">
        <v>1010205000</v>
      </c>
      <c r="K13" s="113">
        <v>204027000</v>
      </c>
      <c r="L13" s="113">
        <v>4703940000</v>
      </c>
      <c r="M13" s="114"/>
      <c r="N13" s="560">
        <f t="shared" si="0"/>
        <v>4.7039400000000002</v>
      </c>
      <c r="O13" s="558"/>
    </row>
    <row r="14" spans="1:15">
      <c r="A14" s="112">
        <v>2012</v>
      </c>
      <c r="B14" s="113">
        <v>3121503000</v>
      </c>
      <c r="C14" s="113">
        <v>503070000</v>
      </c>
      <c r="D14" s="1005" t="s">
        <v>74</v>
      </c>
      <c r="E14" s="1005" t="s">
        <v>74</v>
      </c>
      <c r="F14" s="1005" t="s">
        <v>74</v>
      </c>
      <c r="G14" s="1005" t="s">
        <v>74</v>
      </c>
      <c r="H14" s="1005" t="s">
        <v>74</v>
      </c>
      <c r="I14" s="113">
        <v>3624573000</v>
      </c>
      <c r="J14" s="113">
        <v>1052522000</v>
      </c>
      <c r="K14" s="113">
        <v>214098000</v>
      </c>
      <c r="L14" s="113">
        <v>4891193000</v>
      </c>
      <c r="M14" s="114"/>
      <c r="N14" s="560">
        <f t="shared" si="0"/>
        <v>4.8911930000000003</v>
      </c>
      <c r="O14" s="558"/>
    </row>
    <row r="15" spans="1:15">
      <c r="A15" s="112">
        <v>2013</v>
      </c>
      <c r="B15" s="113">
        <v>3219798000</v>
      </c>
      <c r="C15" s="113">
        <v>521180000</v>
      </c>
      <c r="D15" s="1005" t="s">
        <v>74</v>
      </c>
      <c r="E15" s="1005" t="s">
        <v>74</v>
      </c>
      <c r="F15" s="1005" t="s">
        <v>74</v>
      </c>
      <c r="G15" s="1005" t="s">
        <v>74</v>
      </c>
      <c r="H15" s="1005" t="s">
        <v>74</v>
      </c>
      <c r="I15" s="113">
        <v>3740978000</v>
      </c>
      <c r="J15" s="113">
        <v>1089743000</v>
      </c>
      <c r="K15" s="113">
        <v>221396000</v>
      </c>
      <c r="L15" s="113">
        <v>5052117000</v>
      </c>
      <c r="M15" s="114"/>
      <c r="N15" s="560">
        <f t="shared" si="0"/>
        <v>5.052117</v>
      </c>
      <c r="O15" s="558"/>
    </row>
    <row r="16" spans="1:15">
      <c r="A16" s="112">
        <v>2014</v>
      </c>
      <c r="B16" s="113">
        <v>3066456000</v>
      </c>
      <c r="C16" s="113">
        <v>526570000</v>
      </c>
      <c r="D16" s="1008">
        <v>146680000</v>
      </c>
      <c r="E16" s="1008">
        <v>41908000</v>
      </c>
      <c r="F16" s="1008">
        <v>62864000</v>
      </c>
      <c r="G16" s="1008">
        <v>203933000</v>
      </c>
      <c r="H16" s="1008">
        <v>107424000</v>
      </c>
      <c r="I16" s="113">
        <v>4155835000</v>
      </c>
      <c r="J16" s="113">
        <v>1094794000</v>
      </c>
      <c r="K16" s="113">
        <v>334030000</v>
      </c>
      <c r="L16" s="113">
        <v>5584659000</v>
      </c>
      <c r="M16" s="114"/>
      <c r="N16" s="560">
        <f t="shared" si="0"/>
        <v>5.5846590000000003</v>
      </c>
      <c r="O16" s="558"/>
    </row>
    <row r="17" spans="1:15">
      <c r="A17" s="112">
        <v>2015</v>
      </c>
      <c r="B17" s="449">
        <v>3235444000</v>
      </c>
      <c r="C17" s="449">
        <v>590709000</v>
      </c>
      <c r="D17" s="1041">
        <v>176786000</v>
      </c>
      <c r="E17" s="1041">
        <v>50520000</v>
      </c>
      <c r="F17" s="1041">
        <v>75746000</v>
      </c>
      <c r="G17" s="1041">
        <v>246324000</v>
      </c>
      <c r="H17" s="1041">
        <v>129918000</v>
      </c>
      <c r="I17" s="113">
        <v>4505447000</v>
      </c>
      <c r="J17" s="113">
        <v>1143330000</v>
      </c>
      <c r="K17" s="449">
        <v>352406000</v>
      </c>
      <c r="L17" s="113">
        <v>6001183000</v>
      </c>
      <c r="M17" s="114"/>
      <c r="N17" s="560">
        <f>L17/1000000000</f>
        <v>6.0011830000000002</v>
      </c>
      <c r="O17" s="559"/>
    </row>
    <row r="18" spans="1:15">
      <c r="A18" s="112">
        <v>2016</v>
      </c>
      <c r="B18" s="449">
        <v>3295853000</v>
      </c>
      <c r="C18" s="449">
        <v>599055000</v>
      </c>
      <c r="D18" s="1231">
        <v>174535000</v>
      </c>
      <c r="E18" s="1231">
        <v>49877000</v>
      </c>
      <c r="F18" s="1231">
        <v>74782000</v>
      </c>
      <c r="G18" s="1231">
        <v>237314000</v>
      </c>
      <c r="H18" s="1231">
        <v>126537000</v>
      </c>
      <c r="I18" s="113">
        <v>4557953000</v>
      </c>
      <c r="J18" s="113">
        <v>1188704000</v>
      </c>
      <c r="K18" s="449">
        <v>355547000</v>
      </c>
      <c r="L18" s="113">
        <v>6102204000</v>
      </c>
      <c r="M18" s="114"/>
      <c r="N18" s="560">
        <f>L18/1000000000</f>
        <v>6.1022040000000004</v>
      </c>
      <c r="O18" s="559"/>
    </row>
    <row r="19" spans="1:15">
      <c r="A19" s="112">
        <v>2017</v>
      </c>
      <c r="B19" s="449">
        <f>ROUND(2772581.31+175983648.49+40262380.45+2830606067.96+-27496356.49+210622701.02+487687740.79+-365877589.72,-3)</f>
        <v>3354561000</v>
      </c>
      <c r="C19" s="449">
        <f>ROUND(25748098.43+484991996.64+90118344.53+14713199.12,-3)</f>
        <v>615572000</v>
      </c>
      <c r="D19" s="1231">
        <f>ROUND(178769862.17,-3)</f>
        <v>178770000</v>
      </c>
      <c r="E19" s="1231">
        <f>ROUND(51043475.34,-3)</f>
        <v>51043000</v>
      </c>
      <c r="F19" s="1231">
        <f>ROUND(76683067.13,-3)</f>
        <v>76683000</v>
      </c>
      <c r="G19" s="1231">
        <f>ROUND(251600634.37,-3)</f>
        <v>251601000</v>
      </c>
      <c r="H19" s="1231">
        <f>ROUND(131472204.64,-3)</f>
        <v>131472000</v>
      </c>
      <c r="I19" s="113">
        <f>SUM(B19:H19)</f>
        <v>4659702000</v>
      </c>
      <c r="J19" s="113">
        <f>ROUND(1213928643.51,-3)</f>
        <v>1213929000</v>
      </c>
      <c r="K19" s="449">
        <f>ROUND(365877589.72,-3)</f>
        <v>365878000</v>
      </c>
      <c r="L19" s="113">
        <f>SUM(I19:K19)</f>
        <v>6239509000</v>
      </c>
      <c r="M19" s="114"/>
      <c r="N19" s="560">
        <f>L19/1000000000</f>
        <v>6.239509</v>
      </c>
      <c r="O19" s="559"/>
    </row>
    <row r="20" spans="1:15">
      <c r="A20" s="115"/>
      <c r="B20" s="1106">
        <f>B19/B18-1</f>
        <v>1.7812687641105329E-2</v>
      </c>
      <c r="C20" s="1106">
        <f t="shared" ref="C20:L20" si="1">C19/C18-1</f>
        <v>2.7571758853527584E-2</v>
      </c>
      <c r="D20" s="1106">
        <f t="shared" si="1"/>
        <v>2.4264474174234385E-2</v>
      </c>
      <c r="E20" s="1106">
        <f t="shared" si="1"/>
        <v>2.3377508671331482E-2</v>
      </c>
      <c r="F20" s="1106">
        <f t="shared" si="1"/>
        <v>2.5420555748709495E-2</v>
      </c>
      <c r="G20" s="1106">
        <f t="shared" si="1"/>
        <v>6.0202937879771046E-2</v>
      </c>
      <c r="H20" s="1106">
        <f t="shared" si="1"/>
        <v>3.9000450461129876E-2</v>
      </c>
      <c r="I20" s="1106">
        <f t="shared" si="1"/>
        <v>2.2323398244782355E-2</v>
      </c>
      <c r="J20" s="1106">
        <f t="shared" si="1"/>
        <v>2.1220589818827795E-2</v>
      </c>
      <c r="K20" s="1106">
        <f t="shared" si="1"/>
        <v>2.9056636675319991E-2</v>
      </c>
      <c r="L20" s="1106">
        <f t="shared" si="1"/>
        <v>2.2500886564919886E-2</v>
      </c>
      <c r="M20" s="109"/>
      <c r="N20" s="700"/>
      <c r="O20" s="559"/>
    </row>
    <row r="21" spans="1:15" ht="14.25" customHeight="1">
      <c r="A21" s="117" t="s">
        <v>1</v>
      </c>
      <c r="B21" s="118"/>
      <c r="C21" s="118"/>
      <c r="D21" s="118"/>
      <c r="E21" s="118"/>
      <c r="F21" s="118"/>
      <c r="G21" s="118"/>
      <c r="H21" s="118"/>
      <c r="I21" s="118"/>
      <c r="J21" s="118"/>
      <c r="K21" s="118"/>
      <c r="L21" s="116"/>
      <c r="M21" s="109"/>
      <c r="N21" s="109"/>
      <c r="O21" s="52"/>
    </row>
    <row r="22" spans="1:15" ht="12" customHeight="1">
      <c r="A22" s="119" t="s">
        <v>947</v>
      </c>
      <c r="B22" s="119"/>
      <c r="C22" s="119"/>
      <c r="D22" s="119"/>
      <c r="E22" s="119"/>
      <c r="F22" s="119"/>
      <c r="G22" s="119"/>
      <c r="H22" s="119"/>
      <c r="I22" s="119"/>
      <c r="J22" s="119"/>
      <c r="K22" s="119"/>
      <c r="L22" s="109"/>
      <c r="M22" s="109"/>
      <c r="N22" s="109"/>
      <c r="O22" s="52"/>
    </row>
    <row r="23" spans="1:15" ht="12" customHeight="1">
      <c r="A23" s="119" t="s">
        <v>76</v>
      </c>
      <c r="B23" s="119"/>
      <c r="C23" s="119"/>
      <c r="D23" s="119"/>
      <c r="E23" s="119"/>
      <c r="F23" s="119"/>
      <c r="G23" s="119"/>
      <c r="H23" s="119"/>
      <c r="I23" s="119"/>
      <c r="J23" s="1018"/>
      <c r="K23" s="119"/>
      <c r="L23" s="109"/>
      <c r="M23" s="109"/>
      <c r="N23" s="109"/>
      <c r="O23" s="52"/>
    </row>
    <row r="24" spans="1:15" ht="12" customHeight="1">
      <c r="A24" s="856" t="s">
        <v>989</v>
      </c>
      <c r="B24" s="856"/>
      <c r="C24" s="856"/>
      <c r="D24" s="856"/>
      <c r="E24" s="856"/>
      <c r="F24" s="856"/>
      <c r="G24" s="856"/>
      <c r="H24" s="856"/>
      <c r="I24" s="856"/>
      <c r="J24" s="856"/>
      <c r="K24" s="856"/>
      <c r="L24" s="626"/>
      <c r="M24" s="109"/>
      <c r="N24" s="109"/>
    </row>
    <row r="25" spans="1:15" ht="12" customHeight="1">
      <c r="A25" s="856" t="s">
        <v>990</v>
      </c>
      <c r="B25" s="856"/>
      <c r="C25" s="856"/>
      <c r="D25" s="856"/>
      <c r="E25" s="856"/>
      <c r="F25" s="856"/>
      <c r="G25" s="856"/>
      <c r="H25" s="856"/>
      <c r="I25" s="856"/>
      <c r="J25" s="856"/>
      <c r="K25" s="856"/>
      <c r="L25" s="626"/>
      <c r="M25" s="109"/>
      <c r="N25" s="109"/>
    </row>
    <row r="26" spans="1:15" ht="12" customHeight="1">
      <c r="A26" s="856" t="s">
        <v>77</v>
      </c>
      <c r="B26" s="856"/>
      <c r="C26" s="856"/>
      <c r="D26" s="856"/>
      <c r="E26" s="856"/>
      <c r="F26" s="856"/>
      <c r="G26" s="856"/>
      <c r="H26" s="856"/>
      <c r="I26" s="856"/>
      <c r="J26" s="856"/>
      <c r="K26" s="856"/>
      <c r="L26" s="626"/>
      <c r="M26" s="109"/>
      <c r="N26" s="109"/>
    </row>
    <row r="27" spans="1:15" ht="12" customHeight="1">
      <c r="A27" s="856" t="s">
        <v>991</v>
      </c>
      <c r="B27" s="856"/>
      <c r="C27" s="856"/>
      <c r="D27" s="856"/>
      <c r="E27" s="856"/>
      <c r="F27" s="856"/>
      <c r="G27" s="856"/>
      <c r="H27" s="856"/>
      <c r="I27" s="856"/>
      <c r="J27" s="856"/>
      <c r="K27" s="856"/>
      <c r="L27" s="626"/>
      <c r="M27" s="109"/>
      <c r="N27" s="109"/>
    </row>
    <row r="28" spans="1:15" ht="12" customHeight="1">
      <c r="A28" s="1319" t="s">
        <v>1106</v>
      </c>
      <c r="B28" s="1320"/>
      <c r="C28" s="1320"/>
      <c r="D28" s="1320"/>
      <c r="E28" s="1320"/>
      <c r="F28" s="1320"/>
      <c r="G28" s="1320"/>
      <c r="H28" s="1320"/>
      <c r="I28" s="1320"/>
      <c r="J28" s="1320"/>
      <c r="K28" s="1320"/>
      <c r="L28" s="1320"/>
      <c r="M28" s="109"/>
      <c r="N28" s="109"/>
    </row>
    <row r="29" spans="1:15" ht="12" customHeight="1">
      <c r="A29" s="856" t="s">
        <v>78</v>
      </c>
      <c r="B29" s="856"/>
      <c r="C29" s="856"/>
      <c r="D29" s="856"/>
      <c r="E29" s="856"/>
      <c r="F29" s="856"/>
      <c r="G29" s="856"/>
      <c r="H29" s="856"/>
      <c r="I29" s="856"/>
      <c r="J29" s="856"/>
      <c r="K29" s="856"/>
      <c r="L29" s="626"/>
      <c r="M29" s="109"/>
      <c r="N29" s="109"/>
    </row>
    <row r="30" spans="1:15" ht="12" customHeight="1">
      <c r="A30" s="856" t="s">
        <v>1105</v>
      </c>
      <c r="B30" s="856"/>
      <c r="C30" s="856"/>
      <c r="D30" s="856"/>
      <c r="E30" s="856"/>
      <c r="F30" s="856"/>
      <c r="G30" s="856"/>
      <c r="H30" s="856"/>
      <c r="I30" s="856"/>
      <c r="J30" s="856"/>
      <c r="K30" s="856"/>
      <c r="L30" s="626"/>
      <c r="M30" s="109"/>
      <c r="N30" s="109"/>
    </row>
    <row r="31" spans="1:15" ht="25.9" customHeight="1">
      <c r="A31" s="1317" t="s">
        <v>1107</v>
      </c>
      <c r="B31" s="1317"/>
      <c r="C31" s="1317"/>
      <c r="D31" s="1317"/>
      <c r="E31" s="1317"/>
      <c r="F31" s="1317"/>
      <c r="G31" s="1317"/>
      <c r="H31" s="1317"/>
      <c r="I31" s="1317"/>
      <c r="J31" s="1317"/>
      <c r="K31" s="1317"/>
      <c r="L31" s="1317"/>
      <c r="M31" s="109"/>
      <c r="N31" s="109"/>
    </row>
    <row r="32" spans="1:15" ht="14.45" customHeight="1">
      <c r="A32" s="856" t="s">
        <v>1171</v>
      </c>
      <c r="B32" s="1079"/>
      <c r="C32" s="1079"/>
      <c r="D32" s="1079"/>
      <c r="E32" s="1079"/>
      <c r="F32" s="1079"/>
      <c r="G32" s="1079"/>
      <c r="H32" s="1079"/>
      <c r="I32" s="1079"/>
      <c r="J32" s="1079"/>
      <c r="K32" s="1079"/>
      <c r="L32" s="1079"/>
      <c r="M32" s="109"/>
      <c r="N32" s="109"/>
    </row>
    <row r="33" spans="1:14" ht="12" customHeight="1">
      <c r="A33" s="120"/>
      <c r="B33" s="119"/>
      <c r="C33" s="119"/>
      <c r="D33" s="119"/>
      <c r="E33" s="119"/>
      <c r="F33" s="119"/>
      <c r="G33" s="119"/>
      <c r="H33" s="119"/>
      <c r="I33" s="119"/>
      <c r="J33" s="119"/>
      <c r="K33" s="119"/>
      <c r="L33" s="109"/>
      <c r="M33" s="109"/>
      <c r="N33" s="109"/>
    </row>
    <row r="34" spans="1:14">
      <c r="A34" s="121"/>
      <c r="B34" s="109"/>
      <c r="C34" s="109"/>
      <c r="D34" s="109"/>
      <c r="E34" s="109"/>
      <c r="F34" s="109"/>
      <c r="G34" s="109"/>
      <c r="H34" s="109"/>
      <c r="I34" s="109"/>
      <c r="J34" s="109"/>
      <c r="K34" s="109"/>
      <c r="L34" s="109"/>
      <c r="M34" s="109"/>
      <c r="N34" s="109"/>
    </row>
    <row r="53" spans="1:12" ht="15.75">
      <c r="A53" s="122"/>
      <c r="B53" s="122"/>
      <c r="C53" s="122"/>
      <c r="D53" s="122"/>
      <c r="E53" s="122"/>
      <c r="F53" s="122"/>
      <c r="G53" s="122"/>
      <c r="H53" s="122"/>
      <c r="I53" s="122"/>
      <c r="J53" s="122"/>
      <c r="K53" s="122"/>
      <c r="L53" s="122"/>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4">
    <mergeCell ref="J4:K4"/>
    <mergeCell ref="A31:L31"/>
    <mergeCell ref="B4:H4"/>
    <mergeCell ref="A28:L28"/>
  </mergeCells>
  <phoneticPr fontId="3" type="noConversion"/>
  <printOptions horizontalCentered="1"/>
  <pageMargins left="0.5" right="0.5" top="1" bottom="1" header="0.5" footer="0.5"/>
  <pageSetup scale="67" orientation="landscape" r:id="rId2"/>
  <headerFooter alignWithMargins="0"/>
  <rowBreaks count="1" manualBreakCount="1">
    <brk id="54"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9"/>
  <sheetViews>
    <sheetView zoomScaleNormal="100" workbookViewId="0"/>
  </sheetViews>
  <sheetFormatPr defaultColWidth="9.28515625" defaultRowHeight="12.75"/>
  <cols>
    <col min="1" max="1" width="62.28515625" style="928" customWidth="1"/>
    <col min="2" max="6" width="16.7109375" style="928" customWidth="1"/>
    <col min="7" max="7" width="14.7109375" style="928" bestFit="1" customWidth="1"/>
    <col min="8" max="16384" width="9.28515625" style="928"/>
  </cols>
  <sheetData>
    <row r="1" spans="1:7" ht="15.75">
      <c r="A1" s="927" t="s">
        <v>802</v>
      </c>
    </row>
    <row r="2" spans="1:7" ht="15.75">
      <c r="A2" s="927" t="s">
        <v>803</v>
      </c>
    </row>
    <row r="3" spans="1:7" ht="13.5" thickBot="1"/>
    <row r="4" spans="1:7">
      <c r="A4" s="929" t="s">
        <v>804</v>
      </c>
      <c r="B4" s="930">
        <v>2012</v>
      </c>
      <c r="C4" s="930">
        <v>2013</v>
      </c>
      <c r="D4" s="930">
        <v>2014</v>
      </c>
      <c r="E4" s="930">
        <v>2015</v>
      </c>
      <c r="F4" s="930">
        <v>2016</v>
      </c>
    </row>
    <row r="5" spans="1:7" ht="12" customHeight="1">
      <c r="A5" s="931"/>
      <c r="B5" s="932"/>
      <c r="C5" s="932"/>
    </row>
    <row r="6" spans="1:7">
      <c r="A6" s="933" t="s">
        <v>805</v>
      </c>
      <c r="B6" s="934">
        <v>179005706</v>
      </c>
      <c r="C6" s="934">
        <v>191943212</v>
      </c>
      <c r="D6" s="934">
        <v>211126834</v>
      </c>
      <c r="E6" s="934">
        <v>224112526</v>
      </c>
      <c r="F6" s="934">
        <v>236428402</v>
      </c>
      <c r="G6" s="935"/>
    </row>
    <row r="7" spans="1:7">
      <c r="A7" s="933" t="s">
        <v>806</v>
      </c>
      <c r="B7" s="295">
        <v>784526507</v>
      </c>
      <c r="C7" s="295">
        <v>606119498</v>
      </c>
      <c r="D7" s="295">
        <v>757318750</v>
      </c>
      <c r="E7" s="295">
        <v>741902421</v>
      </c>
      <c r="F7" s="295">
        <v>716489992</v>
      </c>
      <c r="G7" s="935"/>
    </row>
    <row r="8" spans="1:7">
      <c r="A8" s="933" t="s">
        <v>807</v>
      </c>
      <c r="B8" s="295">
        <v>1396042696</v>
      </c>
      <c r="C8" s="295">
        <v>1375867364</v>
      </c>
      <c r="D8" s="295">
        <v>1407552277</v>
      </c>
      <c r="E8" s="295">
        <v>1494043122</v>
      </c>
      <c r="F8" s="295">
        <v>3090199390</v>
      </c>
      <c r="G8" s="935"/>
    </row>
    <row r="9" spans="1:7">
      <c r="A9" s="933" t="s">
        <v>808</v>
      </c>
      <c r="B9" s="295">
        <v>3643715887</v>
      </c>
      <c r="C9" s="295">
        <v>3589034064</v>
      </c>
      <c r="D9" s="295">
        <v>3660045725</v>
      </c>
      <c r="E9" s="295">
        <v>3860487544</v>
      </c>
      <c r="F9" s="295">
        <v>4270364566</v>
      </c>
      <c r="G9" s="935"/>
    </row>
    <row r="10" spans="1:7">
      <c r="A10" s="933" t="s">
        <v>809</v>
      </c>
      <c r="B10" s="295">
        <v>5831522487</v>
      </c>
      <c r="C10" s="295">
        <v>6001826458</v>
      </c>
      <c r="D10" s="295">
        <v>6081056184</v>
      </c>
      <c r="E10" s="295">
        <v>6109462004</v>
      </c>
      <c r="F10" s="295">
        <v>6447657391</v>
      </c>
      <c r="G10" s="935"/>
    </row>
    <row r="11" spans="1:7">
      <c r="A11" s="933" t="s">
        <v>810</v>
      </c>
      <c r="B11" s="295">
        <v>58726642678.220001</v>
      </c>
      <c r="C11" s="295">
        <v>59937006234.559998</v>
      </c>
      <c r="D11" s="295">
        <v>60429547135.190002</v>
      </c>
      <c r="E11" s="295">
        <v>61970141616.18</v>
      </c>
      <c r="F11" s="295">
        <v>60885515373.729996</v>
      </c>
      <c r="G11" s="935"/>
    </row>
    <row r="12" spans="1:7">
      <c r="A12" s="936" t="s">
        <v>811</v>
      </c>
      <c r="B12" s="295">
        <v>2090437265</v>
      </c>
      <c r="C12" s="295">
        <v>2116289275</v>
      </c>
      <c r="D12" s="295">
        <v>2131166733</v>
      </c>
      <c r="E12" s="295">
        <v>2190603196</v>
      </c>
      <c r="F12" s="295">
        <v>2216264489</v>
      </c>
      <c r="G12" s="935"/>
    </row>
    <row r="13" spans="1:7">
      <c r="A13" s="936" t="s">
        <v>812</v>
      </c>
      <c r="B13" s="295">
        <v>5338458946</v>
      </c>
      <c r="C13" s="295">
        <v>5666567275</v>
      </c>
      <c r="D13" s="295">
        <v>5724507043</v>
      </c>
      <c r="E13" s="295">
        <v>5949039176</v>
      </c>
      <c r="F13" s="295">
        <v>4552185948</v>
      </c>
      <c r="G13" s="935"/>
    </row>
    <row r="14" spans="1:7">
      <c r="A14" s="936" t="s">
        <v>813</v>
      </c>
      <c r="B14" s="295">
        <v>15477040877.219999</v>
      </c>
      <c r="C14" s="295">
        <v>15956586690.559999</v>
      </c>
      <c r="D14" s="295">
        <v>16539340090.190001</v>
      </c>
      <c r="E14" s="295">
        <v>17345526543.18</v>
      </c>
      <c r="F14" s="295">
        <v>17610607150.73</v>
      </c>
      <c r="G14" s="935"/>
    </row>
    <row r="15" spans="1:7">
      <c r="A15" s="936" t="s">
        <v>814</v>
      </c>
      <c r="B15" s="295">
        <v>4870162514</v>
      </c>
      <c r="C15" s="295">
        <v>4941367641</v>
      </c>
      <c r="D15" s="295">
        <v>4871834531</v>
      </c>
      <c r="E15" s="295">
        <v>4965141779</v>
      </c>
      <c r="F15" s="295">
        <v>5017295547</v>
      </c>
      <c r="G15" s="935"/>
    </row>
    <row r="16" spans="1:7">
      <c r="A16" s="936" t="s">
        <v>815</v>
      </c>
      <c r="B16" s="295">
        <v>16731182089</v>
      </c>
      <c r="C16" s="295">
        <v>16892810948</v>
      </c>
      <c r="D16" s="295">
        <v>17271802933</v>
      </c>
      <c r="E16" s="295">
        <v>17463362939</v>
      </c>
      <c r="F16" s="295">
        <v>17163435010</v>
      </c>
      <c r="G16" s="935"/>
    </row>
    <row r="17" spans="1:7">
      <c r="A17" s="933" t="s">
        <v>816</v>
      </c>
      <c r="B17" s="295">
        <v>215065046</v>
      </c>
      <c r="C17" s="295">
        <v>249975123</v>
      </c>
      <c r="D17" s="295">
        <v>241695639</v>
      </c>
      <c r="E17" s="295">
        <v>221805862</v>
      </c>
      <c r="F17" s="295">
        <v>217522848</v>
      </c>
      <c r="G17" s="935"/>
    </row>
    <row r="18" spans="1:7">
      <c r="A18" s="933" t="s">
        <v>817</v>
      </c>
      <c r="B18" s="295">
        <v>1118193739</v>
      </c>
      <c r="C18" s="295">
        <v>843727654</v>
      </c>
      <c r="D18" s="295">
        <v>906839232</v>
      </c>
      <c r="E18" s="295">
        <v>1556586008</v>
      </c>
      <c r="F18" s="641">
        <v>1066385652</v>
      </c>
      <c r="G18" s="935"/>
    </row>
    <row r="19" spans="1:7">
      <c r="A19" s="933" t="s">
        <v>818</v>
      </c>
      <c r="B19" s="295">
        <v>43402270</v>
      </c>
      <c r="C19" s="295">
        <v>64373166</v>
      </c>
      <c r="D19" s="295">
        <v>77493867</v>
      </c>
      <c r="E19" s="295">
        <v>113853808</v>
      </c>
      <c r="F19" s="295">
        <v>125527340</v>
      </c>
      <c r="G19" s="935"/>
    </row>
    <row r="20" spans="1:7">
      <c r="A20" s="933" t="s">
        <v>819</v>
      </c>
      <c r="B20" s="295">
        <v>1386763637</v>
      </c>
      <c r="C20" s="295">
        <v>1335018098</v>
      </c>
      <c r="D20" s="295">
        <v>1401938869</v>
      </c>
      <c r="E20" s="295">
        <v>1487050977</v>
      </c>
      <c r="F20" s="295">
        <v>1542849074</v>
      </c>
      <c r="G20" s="935"/>
    </row>
    <row r="21" spans="1:7">
      <c r="A21" s="933" t="s">
        <v>820</v>
      </c>
      <c r="B21" s="295">
        <v>988613220</v>
      </c>
      <c r="C21" s="295">
        <v>996870402</v>
      </c>
      <c r="D21" s="295">
        <v>1023825481</v>
      </c>
      <c r="E21" s="295">
        <v>1150882544</v>
      </c>
      <c r="F21" s="295">
        <v>1110720704</v>
      </c>
      <c r="G21" s="935"/>
    </row>
    <row r="22" spans="1:7">
      <c r="A22" s="933" t="s">
        <v>821</v>
      </c>
      <c r="B22" s="295">
        <v>197433447</v>
      </c>
      <c r="C22" s="295">
        <v>227225342</v>
      </c>
      <c r="D22" s="295">
        <v>148761969</v>
      </c>
      <c r="E22" s="295">
        <v>134318380</v>
      </c>
      <c r="F22" s="295">
        <v>107488543</v>
      </c>
      <c r="G22" s="935"/>
    </row>
    <row r="23" spans="1:7">
      <c r="A23" s="933" t="s">
        <v>822</v>
      </c>
      <c r="B23" s="295">
        <v>276301106</v>
      </c>
      <c r="C23" s="295">
        <v>294396018</v>
      </c>
      <c r="D23" s="295">
        <v>309278136</v>
      </c>
      <c r="E23" s="295">
        <v>317225570</v>
      </c>
      <c r="F23" s="295">
        <v>313510223</v>
      </c>
      <c r="G23" s="935"/>
    </row>
    <row r="24" spans="1:7">
      <c r="A24" s="933" t="s">
        <v>823</v>
      </c>
      <c r="B24" s="295">
        <v>120514207</v>
      </c>
      <c r="C24" s="295">
        <v>126341733</v>
      </c>
      <c r="D24" s="295">
        <v>117422107</v>
      </c>
      <c r="E24" s="295">
        <v>119147258</v>
      </c>
      <c r="F24" s="295">
        <v>121809793</v>
      </c>
      <c r="G24" s="935"/>
    </row>
    <row r="25" spans="1:7">
      <c r="A25" s="933" t="s">
        <v>824</v>
      </c>
      <c r="B25" s="295">
        <v>321708589</v>
      </c>
      <c r="C25" s="295">
        <v>326392063</v>
      </c>
      <c r="D25" s="295">
        <v>348321487</v>
      </c>
      <c r="E25" s="295">
        <v>352818312</v>
      </c>
      <c r="F25" s="295">
        <v>346898800</v>
      </c>
      <c r="G25" s="935"/>
    </row>
    <row r="26" spans="1:7">
      <c r="A26" s="933" t="s">
        <v>825</v>
      </c>
      <c r="B26" s="295">
        <v>545941473</v>
      </c>
      <c r="C26" s="295">
        <v>555531806</v>
      </c>
      <c r="D26" s="295">
        <v>580172000</v>
      </c>
      <c r="E26" s="295">
        <v>608180662</v>
      </c>
      <c r="F26" s="295">
        <v>577465570</v>
      </c>
      <c r="G26" s="935"/>
    </row>
    <row r="27" spans="1:7">
      <c r="A27" s="933" t="s">
        <v>826</v>
      </c>
      <c r="B27" s="295">
        <v>14961458883</v>
      </c>
      <c r="C27" s="295">
        <v>15303560469</v>
      </c>
      <c r="D27" s="295">
        <v>15872607901</v>
      </c>
      <c r="E27" s="295">
        <v>16934725968</v>
      </c>
      <c r="F27" s="295">
        <v>17601356777</v>
      </c>
      <c r="G27" s="935"/>
    </row>
    <row r="28" spans="1:7">
      <c r="A28" s="936" t="s">
        <v>827</v>
      </c>
      <c r="B28" s="295">
        <v>11858541763</v>
      </c>
      <c r="C28" s="295">
        <v>12209723380</v>
      </c>
      <c r="D28" s="295">
        <v>12638606118</v>
      </c>
      <c r="E28" s="295">
        <v>13486627199</v>
      </c>
      <c r="F28" s="295">
        <v>14015309950</v>
      </c>
      <c r="G28" s="935"/>
    </row>
    <row r="29" spans="1:7">
      <c r="A29" s="933" t="s">
        <v>828</v>
      </c>
      <c r="B29" s="295">
        <v>1998346389</v>
      </c>
      <c r="C29" s="295">
        <v>2036684872</v>
      </c>
      <c r="D29" s="295">
        <v>2096979345</v>
      </c>
      <c r="E29" s="295">
        <v>2296889468</v>
      </c>
      <c r="F29" s="295">
        <v>2375808522</v>
      </c>
      <c r="G29" s="935"/>
    </row>
    <row r="30" spans="1:7">
      <c r="A30" s="933" t="s">
        <v>829</v>
      </c>
      <c r="B30" s="295">
        <v>21473014</v>
      </c>
      <c r="C30" s="295">
        <v>21506109</v>
      </c>
      <c r="D30" s="295">
        <v>19745471</v>
      </c>
      <c r="E30" s="295">
        <v>19148564</v>
      </c>
      <c r="F30" s="295">
        <v>18787903</v>
      </c>
      <c r="G30" s="935"/>
    </row>
    <row r="31" spans="1:7">
      <c r="A31" s="933" t="s">
        <v>830</v>
      </c>
      <c r="B31" s="295">
        <v>578989156</v>
      </c>
      <c r="C31" s="295">
        <v>514494232</v>
      </c>
      <c r="D31" s="295">
        <v>552098264</v>
      </c>
      <c r="E31" s="295">
        <v>507174089</v>
      </c>
      <c r="F31" s="641">
        <v>567981977</v>
      </c>
      <c r="G31" s="935"/>
    </row>
    <row r="32" spans="1:7" ht="12" customHeight="1">
      <c r="B32" s="295"/>
      <c r="C32" s="295"/>
      <c r="D32" s="295"/>
    </row>
    <row r="33" spans="1:6">
      <c r="A33" s="937" t="s">
        <v>18</v>
      </c>
      <c r="B33" s="938">
        <f>SUM(B6:B11,B17:B27,B29:B31)</f>
        <v>93335660137.220001</v>
      </c>
      <c r="C33" s="938">
        <f>SUM(C6:C11,C17:C27,C29:C31)</f>
        <v>94597893917.559998</v>
      </c>
      <c r="D33" s="938">
        <f>SUM(D6:D11,D17:D27,D29:D31)</f>
        <v>96243826673.190002</v>
      </c>
      <c r="E33" s="938">
        <f>SUM(E6:E11,E17:E27,E29:E31)</f>
        <v>100219956703.17999</v>
      </c>
      <c r="F33" s="938">
        <f>SUM(F6:F11,F17:F27,F29:F31)</f>
        <v>101740768840.73</v>
      </c>
    </row>
    <row r="34" spans="1:6">
      <c r="B34" s="295"/>
      <c r="C34" s="295"/>
      <c r="D34" s="295"/>
      <c r="E34" s="295"/>
      <c r="F34" s="756"/>
    </row>
    <row r="35" spans="1:6">
      <c r="A35" s="928" t="s">
        <v>1</v>
      </c>
      <c r="B35" s="933"/>
      <c r="C35" s="933"/>
    </row>
    <row r="36" spans="1:6" ht="25.15" customHeight="1">
      <c r="A36" s="1324" t="s">
        <v>1104</v>
      </c>
      <c r="B36" s="1324"/>
      <c r="C36" s="1324"/>
      <c r="D36" s="1277"/>
      <c r="E36" s="1277"/>
      <c r="F36" s="1277"/>
    </row>
    <row r="37" spans="1:6">
      <c r="A37" s="1321" t="s">
        <v>831</v>
      </c>
      <c r="B37" s="1321"/>
      <c r="C37" s="1321"/>
    </row>
    <row r="38" spans="1:6" ht="37.9" customHeight="1">
      <c r="A38" s="1322" t="s">
        <v>832</v>
      </c>
      <c r="B38" s="1323"/>
      <c r="C38" s="1323"/>
      <c r="D38" s="1277"/>
      <c r="E38" s="1277"/>
      <c r="F38" s="1277"/>
    </row>
    <row r="39" spans="1:6" ht="13.15" customHeight="1">
      <c r="A39" s="1322" t="s">
        <v>1162</v>
      </c>
      <c r="B39" s="1323"/>
      <c r="C39" s="1323"/>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7:C37"/>
    <mergeCell ref="A39:C39"/>
    <mergeCell ref="A36:F36"/>
    <mergeCell ref="A38:F38"/>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8"/>
  <sheetViews>
    <sheetView zoomScaleNormal="100" workbookViewId="0"/>
  </sheetViews>
  <sheetFormatPr defaultColWidth="13.140625" defaultRowHeight="15"/>
  <cols>
    <col min="1" max="1" width="15.7109375" style="884" customWidth="1"/>
    <col min="2" max="2" width="13.85546875" style="883" customWidth="1"/>
    <col min="3" max="3" width="13.140625" style="883" customWidth="1"/>
    <col min="4" max="4" width="15.140625" style="883" customWidth="1"/>
    <col min="5" max="5" width="15.42578125" style="884" customWidth="1"/>
    <col min="6" max="6" width="15.28515625" style="884" customWidth="1"/>
    <col min="7" max="7" width="15.140625" style="883" bestFit="1" customWidth="1"/>
    <col min="8" max="8" width="12.42578125" style="883" customWidth="1"/>
    <col min="9" max="9" width="15.140625" style="883" customWidth="1"/>
    <col min="10" max="16384" width="13.140625" style="884"/>
  </cols>
  <sheetData>
    <row r="1" spans="1:10" ht="18.75">
      <c r="A1" s="1064" t="s">
        <v>325</v>
      </c>
      <c r="B1" s="882"/>
      <c r="C1" s="882"/>
      <c r="G1" s="885"/>
      <c r="H1" s="885"/>
      <c r="I1" s="885"/>
    </row>
    <row r="2" spans="1:10">
      <c r="A2" s="886" t="s">
        <v>1041</v>
      </c>
      <c r="B2" s="882"/>
      <c r="C2" s="882"/>
      <c r="G2" s="885"/>
      <c r="H2" s="885"/>
      <c r="I2" s="885"/>
    </row>
    <row r="3" spans="1:10" ht="10.9" customHeight="1" thickBot="1">
      <c r="A3" s="887"/>
      <c r="B3" s="882"/>
      <c r="C3" s="882"/>
      <c r="G3" s="885"/>
      <c r="H3" s="885"/>
      <c r="I3" s="885"/>
    </row>
    <row r="4" spans="1:10">
      <c r="A4" s="888"/>
      <c r="B4" s="1045" t="s">
        <v>79</v>
      </c>
      <c r="C4" s="889" t="s">
        <v>62</v>
      </c>
      <c r="D4" s="889" t="s">
        <v>18</v>
      </c>
      <c r="E4" s="890"/>
      <c r="F4" s="891"/>
      <c r="G4" s="889" t="s">
        <v>79</v>
      </c>
      <c r="H4" s="889" t="s">
        <v>62</v>
      </c>
      <c r="I4" s="889" t="s">
        <v>18</v>
      </c>
    </row>
    <row r="5" spans="1:10">
      <c r="A5" s="892" t="s">
        <v>25</v>
      </c>
      <c r="B5" s="1046" t="s">
        <v>80</v>
      </c>
      <c r="C5" s="893" t="s">
        <v>71</v>
      </c>
      <c r="D5" s="893" t="s">
        <v>22</v>
      </c>
      <c r="E5" s="890"/>
      <c r="F5" s="894" t="s">
        <v>25</v>
      </c>
      <c r="G5" s="893" t="s">
        <v>80</v>
      </c>
      <c r="H5" s="893" t="s">
        <v>71</v>
      </c>
      <c r="I5" s="893" t="s">
        <v>22</v>
      </c>
    </row>
    <row r="6" spans="1:10" ht="16.5">
      <c r="A6" s="895" t="s">
        <v>81</v>
      </c>
      <c r="B6" s="902">
        <v>4471456.8599999985</v>
      </c>
      <c r="C6" s="896">
        <v>4197934.22</v>
      </c>
      <c r="D6" s="895">
        <f>SUM(B6:C6)</f>
        <v>8669391.0799999982</v>
      </c>
      <c r="E6" s="897"/>
      <c r="F6" s="898" t="s">
        <v>82</v>
      </c>
      <c r="G6" s="896">
        <v>5267860.2</v>
      </c>
      <c r="H6" s="896">
        <v>4298223.3600000003</v>
      </c>
      <c r="I6" s="895">
        <f>SUM(G6:H6)</f>
        <v>9566083.5600000005</v>
      </c>
      <c r="J6" s="899"/>
    </row>
    <row r="7" spans="1:10" ht="16.5">
      <c r="A7" s="895" t="s">
        <v>83</v>
      </c>
      <c r="B7" s="900">
        <v>14540933.420000004</v>
      </c>
      <c r="C7" s="900">
        <v>16023611.27</v>
      </c>
      <c r="D7" s="901">
        <f>SUM(B7:C7)</f>
        <v>30564544.690000005</v>
      </c>
      <c r="E7" s="897"/>
      <c r="F7" s="898" t="s">
        <v>84</v>
      </c>
      <c r="G7" s="900">
        <v>2963702.9400000004</v>
      </c>
      <c r="H7" s="900">
        <v>2775451.59</v>
      </c>
      <c r="I7" s="901">
        <f>SUM(G7:H7)</f>
        <v>5739154.5300000003</v>
      </c>
      <c r="J7" s="899"/>
    </row>
    <row r="8" spans="1:10" ht="16.5">
      <c r="A8" s="895" t="s">
        <v>85</v>
      </c>
      <c r="B8" s="900">
        <v>2151835.46</v>
      </c>
      <c r="C8" s="900">
        <v>884142.41</v>
      </c>
      <c r="D8" s="901">
        <f>SUM(B8:C8)</f>
        <v>3035977.87</v>
      </c>
      <c r="E8" s="897"/>
      <c r="F8" s="898" t="s">
        <v>86</v>
      </c>
      <c r="G8" s="900">
        <v>2011884.9800000002</v>
      </c>
      <c r="H8" s="900">
        <v>469041.84</v>
      </c>
      <c r="I8" s="901">
        <f>SUM(G8:H8)</f>
        <v>2480926.8200000003</v>
      </c>
      <c r="J8" s="899"/>
    </row>
    <row r="9" spans="1:10" ht="16.5">
      <c r="A9" s="895" t="s">
        <v>87</v>
      </c>
      <c r="B9" s="900">
        <v>1823222.4</v>
      </c>
      <c r="C9" s="900">
        <v>754407.29</v>
      </c>
      <c r="D9" s="901">
        <f>SUM(B9:C9)</f>
        <v>2577629.69</v>
      </c>
      <c r="E9" s="897"/>
      <c r="F9" s="898" t="s">
        <v>88</v>
      </c>
      <c r="G9" s="900">
        <v>3087416.100000001</v>
      </c>
      <c r="H9" s="900">
        <v>1921499.28</v>
      </c>
      <c r="I9" s="901">
        <f>SUM(G9:H9)</f>
        <v>5008915.3800000008</v>
      </c>
      <c r="J9" s="899"/>
    </row>
    <row r="10" spans="1:10" ht="16.5">
      <c r="A10" s="895" t="s">
        <v>89</v>
      </c>
      <c r="B10" s="900">
        <v>4432023.3000000007</v>
      </c>
      <c r="C10" s="900">
        <v>2715752.26</v>
      </c>
      <c r="D10" s="901">
        <f>SUM(B10:C10)</f>
        <v>7147775.5600000005</v>
      </c>
      <c r="E10" s="897"/>
      <c r="F10" s="898" t="s">
        <v>90</v>
      </c>
      <c r="G10" s="900">
        <v>1322957.4000000001</v>
      </c>
      <c r="H10" s="900">
        <v>2931005.63</v>
      </c>
      <c r="I10" s="901">
        <f>SUM(G10:H10)</f>
        <v>4253963.03</v>
      </c>
      <c r="J10" s="899"/>
    </row>
    <row r="11" spans="1:10" ht="11.1" customHeight="1">
      <c r="A11" s="895"/>
      <c r="B11" s="900"/>
      <c r="C11" s="900"/>
      <c r="D11" s="901"/>
      <c r="E11" s="898"/>
      <c r="F11" s="898"/>
      <c r="G11" s="900"/>
      <c r="H11" s="900"/>
      <c r="I11" s="901"/>
    </row>
    <row r="12" spans="1:10" ht="15" customHeight="1">
      <c r="A12" s="895" t="s">
        <v>91</v>
      </c>
      <c r="B12" s="900">
        <v>2232249.0000000005</v>
      </c>
      <c r="C12" s="900">
        <v>1336141.03</v>
      </c>
      <c r="D12" s="901">
        <f>SUM(B12:C12)</f>
        <v>3568390.0300000003</v>
      </c>
      <c r="E12" s="897"/>
      <c r="F12" s="898" t="s">
        <v>92</v>
      </c>
      <c r="G12" s="900">
        <v>5256262.1599999992</v>
      </c>
      <c r="H12" s="900">
        <v>3480294.22</v>
      </c>
      <c r="I12" s="901">
        <f>SUM(G12:H12)</f>
        <v>8736556.379999999</v>
      </c>
      <c r="J12" s="899"/>
    </row>
    <row r="13" spans="1:10" ht="16.5">
      <c r="A13" s="895" t="s">
        <v>93</v>
      </c>
      <c r="B13" s="900">
        <v>22134600.680000003</v>
      </c>
      <c r="C13" s="900">
        <v>40986849.729999997</v>
      </c>
      <c r="D13" s="901">
        <f>SUM(B13:C13)</f>
        <v>63121450.409999996</v>
      </c>
      <c r="E13" s="897"/>
      <c r="F13" s="898" t="s">
        <v>94</v>
      </c>
      <c r="G13" s="900">
        <v>16989680.399999999</v>
      </c>
      <c r="H13" s="900">
        <v>20903968.27</v>
      </c>
      <c r="I13" s="901">
        <f>SUM(G13:H13)</f>
        <v>37893648.670000002</v>
      </c>
      <c r="J13" s="899"/>
    </row>
    <row r="14" spans="1:10" ht="16.5">
      <c r="A14" s="895" t="s">
        <v>95</v>
      </c>
      <c r="B14" s="900">
        <v>10408141.239999998</v>
      </c>
      <c r="C14" s="900">
        <v>5546195.2699999996</v>
      </c>
      <c r="D14" s="901">
        <f>SUM(B14:C14)</f>
        <v>15954336.509999998</v>
      </c>
      <c r="E14" s="897"/>
      <c r="F14" s="898" t="s">
        <v>96</v>
      </c>
      <c r="G14" s="900">
        <v>49020559.260000013</v>
      </c>
      <c r="H14" s="900">
        <v>64483623.880000003</v>
      </c>
      <c r="I14" s="901">
        <f>SUM(G14:H14)</f>
        <v>113504183.14000002</v>
      </c>
      <c r="J14" s="899"/>
    </row>
    <row r="15" spans="1:10" ht="16.5">
      <c r="A15" s="895" t="s">
        <v>97</v>
      </c>
      <c r="B15" s="900">
        <v>542018.22</v>
      </c>
      <c r="C15" s="900">
        <v>884695.96</v>
      </c>
      <c r="D15" s="901">
        <f>SUM(B15:C15)</f>
        <v>1426714.18</v>
      </c>
      <c r="E15" s="897"/>
      <c r="F15" s="898" t="s">
        <v>98</v>
      </c>
      <c r="G15" s="900">
        <v>7161444.4800000023</v>
      </c>
      <c r="H15" s="900">
        <v>4293111.87</v>
      </c>
      <c r="I15" s="901">
        <f>SUM(G15:H15)</f>
        <v>11454556.350000001</v>
      </c>
      <c r="J15" s="899"/>
    </row>
    <row r="16" spans="1:10" ht="16.5">
      <c r="A16" s="902" t="s">
        <v>471</v>
      </c>
      <c r="B16" s="900">
        <v>11802233.699999999</v>
      </c>
      <c r="C16" s="900">
        <v>5981018.7999999998</v>
      </c>
      <c r="D16" s="901">
        <f>SUM(B16:C16)</f>
        <v>17783252.5</v>
      </c>
      <c r="E16" s="897"/>
      <c r="F16" s="898" t="s">
        <v>100</v>
      </c>
      <c r="G16" s="900">
        <v>218044.44000000012</v>
      </c>
      <c r="H16" s="900">
        <v>127360.82</v>
      </c>
      <c r="I16" s="901">
        <f>SUM(G16:H16)</f>
        <v>345405.26000000013</v>
      </c>
      <c r="J16" s="899"/>
    </row>
    <row r="17" spans="1:10" ht="11.1" customHeight="1">
      <c r="A17" s="895"/>
      <c r="B17" s="900"/>
      <c r="C17" s="900"/>
      <c r="D17" s="901"/>
      <c r="E17" s="898"/>
      <c r="F17" s="898"/>
      <c r="G17" s="900"/>
      <c r="H17" s="900"/>
      <c r="I17" s="901"/>
    </row>
    <row r="18" spans="1:10" ht="16.5">
      <c r="A18" s="895" t="s">
        <v>101</v>
      </c>
      <c r="B18" s="900">
        <v>804908.62</v>
      </c>
      <c r="C18" s="900">
        <v>337135.65</v>
      </c>
      <c r="D18" s="901">
        <f>SUM(B18:C18)</f>
        <v>1142044.27</v>
      </c>
      <c r="E18" s="897"/>
      <c r="F18" s="898" t="s">
        <v>102</v>
      </c>
      <c r="G18" s="900">
        <v>5435646.1800000006</v>
      </c>
      <c r="H18" s="900">
        <v>2911805.4399999999</v>
      </c>
      <c r="I18" s="901">
        <f>SUM(G18:H18)</f>
        <v>8347451.620000001</v>
      </c>
      <c r="J18" s="899"/>
    </row>
    <row r="19" spans="1:10" ht="16.5">
      <c r="A19" s="895" t="s">
        <v>103</v>
      </c>
      <c r="B19" s="900">
        <v>5011155.4400000004</v>
      </c>
      <c r="C19" s="900">
        <v>2970008.12</v>
      </c>
      <c r="D19" s="901">
        <f>SUM(B19:C19)</f>
        <v>7981163.5600000005</v>
      </c>
      <c r="E19" s="897"/>
      <c r="F19" s="898" t="s">
        <v>104</v>
      </c>
      <c r="G19" s="900">
        <v>10343191.870000003</v>
      </c>
      <c r="H19" s="900">
        <v>10880867.439999999</v>
      </c>
      <c r="I19" s="901">
        <f>SUM(G19:H19)</f>
        <v>21224059.310000002</v>
      </c>
      <c r="J19" s="899"/>
    </row>
    <row r="20" spans="1:10" ht="16.5">
      <c r="A20" s="895" t="s">
        <v>105</v>
      </c>
      <c r="B20" s="900">
        <v>2112401.9199999995</v>
      </c>
      <c r="C20" s="903">
        <v>951123.61</v>
      </c>
      <c r="D20" s="901">
        <f>SUM(B20:C20)</f>
        <v>3063525.5299999993</v>
      </c>
      <c r="E20" s="897"/>
      <c r="F20" s="898" t="s">
        <v>106</v>
      </c>
      <c r="G20" s="900">
        <v>941766.27999999968</v>
      </c>
      <c r="H20" s="900">
        <v>167358.95000000001</v>
      </c>
      <c r="I20" s="901">
        <f>SUM(G20:H20)</f>
        <v>1109125.2299999997</v>
      </c>
      <c r="J20" s="899"/>
    </row>
    <row r="21" spans="1:10" ht="16.5">
      <c r="A21" s="895" t="s">
        <v>107</v>
      </c>
      <c r="B21" s="900">
        <v>2877876.9999999991</v>
      </c>
      <c r="C21" s="900">
        <v>1629494.7</v>
      </c>
      <c r="D21" s="901">
        <f>SUM(B21:C21)</f>
        <v>4507371.6999999993</v>
      </c>
      <c r="E21" s="897"/>
      <c r="F21" s="898" t="s">
        <v>108</v>
      </c>
      <c r="G21" s="900">
        <v>4265783.72</v>
      </c>
      <c r="H21" s="900">
        <v>2323063.37</v>
      </c>
      <c r="I21" s="901">
        <f>SUM(G21:H21)</f>
        <v>6588847.0899999999</v>
      </c>
      <c r="J21" s="899"/>
    </row>
    <row r="22" spans="1:10" ht="16.5">
      <c r="A22" s="895" t="s">
        <v>109</v>
      </c>
      <c r="B22" s="900">
        <v>2087659.2599999998</v>
      </c>
      <c r="C22" s="900">
        <v>697387.14</v>
      </c>
      <c r="D22" s="901">
        <f>SUM(B22:C22)</f>
        <v>2785046.4</v>
      </c>
      <c r="E22" s="897"/>
      <c r="F22" s="898" t="s">
        <v>110</v>
      </c>
      <c r="G22" s="900">
        <v>2540758.6399999992</v>
      </c>
      <c r="H22" s="900">
        <v>1224032.3400000001</v>
      </c>
      <c r="I22" s="901">
        <f>SUM(G22:H22)</f>
        <v>3764790.9799999995</v>
      </c>
      <c r="J22" s="899"/>
    </row>
    <row r="23" spans="1:10" ht="11.1" customHeight="1">
      <c r="A23" s="895"/>
      <c r="B23" s="900"/>
      <c r="C23" s="900"/>
      <c r="D23" s="901"/>
      <c r="E23" s="898"/>
      <c r="F23" s="898"/>
      <c r="G23" s="900"/>
      <c r="H23" s="900"/>
      <c r="I23" s="901"/>
    </row>
    <row r="24" spans="1:10" ht="16.5">
      <c r="A24" s="895" t="s">
        <v>111</v>
      </c>
      <c r="B24" s="900">
        <v>8014291.9399999995</v>
      </c>
      <c r="C24" s="900">
        <v>5315492.9800000004</v>
      </c>
      <c r="D24" s="901">
        <f>SUM(B24:C24)</f>
        <v>13329784.92</v>
      </c>
      <c r="E24" s="897"/>
      <c r="F24" s="898" t="s">
        <v>112</v>
      </c>
      <c r="G24" s="900">
        <v>1176821.2599999998</v>
      </c>
      <c r="H24" s="900">
        <v>1771452.33</v>
      </c>
      <c r="I24" s="901">
        <f>SUM(G24:H24)</f>
        <v>2948273.59</v>
      </c>
      <c r="J24" s="899"/>
    </row>
    <row r="25" spans="1:10" ht="16.5">
      <c r="A25" s="895" t="s">
        <v>113</v>
      </c>
      <c r="B25" s="900">
        <v>4421198.38</v>
      </c>
      <c r="C25" s="900">
        <v>2044035.81</v>
      </c>
      <c r="D25" s="901">
        <f>SUM(B25:C25)</f>
        <v>6465234.1899999995</v>
      </c>
      <c r="E25" s="897"/>
      <c r="F25" s="898" t="s">
        <v>114</v>
      </c>
      <c r="G25" s="900">
        <v>3297728.42</v>
      </c>
      <c r="H25" s="900">
        <v>1354247.51</v>
      </c>
      <c r="I25" s="901">
        <f>SUM(G25:H25)</f>
        <v>4651975.93</v>
      </c>
      <c r="J25" s="899"/>
    </row>
    <row r="26" spans="1:10" ht="16.5">
      <c r="A26" s="895" t="s">
        <v>115</v>
      </c>
      <c r="B26" s="900">
        <v>4005986.1999999993</v>
      </c>
      <c r="C26" s="900">
        <v>1984248.18</v>
      </c>
      <c r="D26" s="901">
        <f>SUM(B26:C26)</f>
        <v>5990234.379999999</v>
      </c>
      <c r="E26" s="897"/>
      <c r="F26" s="898" t="s">
        <v>116</v>
      </c>
      <c r="G26" s="900">
        <v>68919818.150000006</v>
      </c>
      <c r="H26" s="900">
        <v>79264497.75</v>
      </c>
      <c r="I26" s="901">
        <f>SUM(G26:H26)</f>
        <v>148184315.90000001</v>
      </c>
      <c r="J26" s="899"/>
    </row>
    <row r="27" spans="1:10" ht="16.5">
      <c r="A27" s="895" t="s">
        <v>117</v>
      </c>
      <c r="B27" s="900">
        <v>822692.37999999989</v>
      </c>
      <c r="C27" s="903">
        <v>783375.68</v>
      </c>
      <c r="D27" s="901">
        <f>SUM(B27:C27)</f>
        <v>1606068.06</v>
      </c>
      <c r="E27" s="897"/>
      <c r="F27" s="898" t="s">
        <v>118</v>
      </c>
      <c r="G27" s="900">
        <v>4791564.62</v>
      </c>
      <c r="H27" s="900">
        <v>3752161.84</v>
      </c>
      <c r="I27" s="901">
        <f>SUM(G27:H27)</f>
        <v>8543726.4600000009</v>
      </c>
      <c r="J27" s="899"/>
    </row>
    <row r="28" spans="1:10" ht="16.5">
      <c r="A28" s="895" t="s">
        <v>119</v>
      </c>
      <c r="B28" s="900">
        <v>1862656.0200000009</v>
      </c>
      <c r="C28" s="900">
        <v>654846.44999999995</v>
      </c>
      <c r="D28" s="901">
        <f>SUM(B28:C28)</f>
        <v>2517502.4700000007</v>
      </c>
      <c r="E28" s="897"/>
      <c r="F28" s="898" t="s">
        <v>120</v>
      </c>
      <c r="G28" s="900">
        <v>1629920.6600000001</v>
      </c>
      <c r="H28" s="900">
        <v>467107.74</v>
      </c>
      <c r="I28" s="901">
        <f>SUM(G28:H28)</f>
        <v>2097028.4000000001</v>
      </c>
      <c r="J28" s="899"/>
    </row>
    <row r="29" spans="1:10" ht="11.1" customHeight="1">
      <c r="A29" s="895"/>
      <c r="B29" s="900"/>
      <c r="C29" s="900"/>
      <c r="D29" s="901"/>
      <c r="E29" s="898"/>
      <c r="F29" s="898"/>
      <c r="G29" s="900"/>
      <c r="H29" s="900"/>
      <c r="I29" s="901"/>
    </row>
    <row r="30" spans="1:10" ht="16.5">
      <c r="A30" s="895" t="s">
        <v>121</v>
      </c>
      <c r="B30" s="900">
        <v>55878133.339999996</v>
      </c>
      <c r="C30" s="900">
        <v>48222713.719999999</v>
      </c>
      <c r="D30" s="901">
        <f>SUM(B30:C30)</f>
        <v>104100847.06</v>
      </c>
      <c r="E30" s="897"/>
      <c r="F30" s="898" t="s">
        <v>122</v>
      </c>
      <c r="G30" s="900">
        <v>1951574.78</v>
      </c>
      <c r="H30" s="900">
        <v>1016146.63</v>
      </c>
      <c r="I30" s="901">
        <f>SUM(G30:H30)</f>
        <v>2967721.41</v>
      </c>
      <c r="J30" s="899"/>
    </row>
    <row r="31" spans="1:10" ht="16.5">
      <c r="A31" s="895" t="s">
        <v>123</v>
      </c>
      <c r="B31" s="900">
        <v>2099257.38</v>
      </c>
      <c r="C31" s="900">
        <v>1124954.07</v>
      </c>
      <c r="D31" s="901">
        <f>SUM(B31:C31)</f>
        <v>3224211.45</v>
      </c>
      <c r="E31" s="897"/>
      <c r="F31" s="898" t="s">
        <v>124</v>
      </c>
      <c r="G31" s="900">
        <v>1102593.3799999999</v>
      </c>
      <c r="H31" s="900">
        <v>482551.77</v>
      </c>
      <c r="I31" s="901">
        <f>SUM(G31:H31)</f>
        <v>1585145.15</v>
      </c>
      <c r="J31" s="899"/>
    </row>
    <row r="32" spans="1:10" ht="16.5">
      <c r="A32" s="895" t="s">
        <v>125</v>
      </c>
      <c r="B32" s="900">
        <v>733000.34</v>
      </c>
      <c r="C32" s="900">
        <v>155894.96</v>
      </c>
      <c r="D32" s="901">
        <f>SUM(B32:C32)</f>
        <v>888895.29999999993</v>
      </c>
      <c r="E32" s="897"/>
      <c r="F32" s="898" t="s">
        <v>126</v>
      </c>
      <c r="G32" s="900">
        <v>4150575.8600000003</v>
      </c>
      <c r="H32" s="903">
        <v>6079717.5999999996</v>
      </c>
      <c r="I32" s="901">
        <f>SUM(G32:H32)</f>
        <v>10230293.460000001</v>
      </c>
      <c r="J32" s="899"/>
    </row>
    <row r="33" spans="1:10" ht="16.5">
      <c r="A33" s="895" t="s">
        <v>127</v>
      </c>
      <c r="B33" s="900">
        <v>8161201.3200000003</v>
      </c>
      <c r="C33" s="900">
        <v>8103376.4800000004</v>
      </c>
      <c r="D33" s="901">
        <f>SUM(B33:C33)</f>
        <v>16264577.800000001</v>
      </c>
      <c r="E33" s="897"/>
      <c r="F33" s="898" t="s">
        <v>128</v>
      </c>
      <c r="G33" s="900">
        <v>1155944.6199999999</v>
      </c>
      <c r="H33" s="900">
        <v>1064488.1399999999</v>
      </c>
      <c r="I33" s="901">
        <f>SUM(G33:H33)</f>
        <v>2220432.7599999998</v>
      </c>
      <c r="J33" s="899"/>
    </row>
    <row r="34" spans="1:10" ht="16.5">
      <c r="A34" s="895" t="s">
        <v>129</v>
      </c>
      <c r="B34" s="900">
        <v>1445124.1399999997</v>
      </c>
      <c r="C34" s="900">
        <v>431634.75</v>
      </c>
      <c r="D34" s="901">
        <f>SUM(B34:C34)</f>
        <v>1876758.8899999997</v>
      </c>
      <c r="E34" s="897"/>
      <c r="F34" s="898" t="s">
        <v>130</v>
      </c>
      <c r="G34" s="900">
        <v>10140611.619999999</v>
      </c>
      <c r="H34" s="900">
        <v>12344699.689999999</v>
      </c>
      <c r="I34" s="901">
        <f>SUM(G34:H34)</f>
        <v>22485311.309999999</v>
      </c>
      <c r="J34" s="899"/>
    </row>
    <row r="35" spans="1:10" ht="11.1" customHeight="1">
      <c r="A35" s="895"/>
      <c r="B35" s="900"/>
      <c r="C35" s="900"/>
      <c r="D35" s="901"/>
      <c r="E35" s="898"/>
      <c r="F35" s="898"/>
      <c r="G35" s="900"/>
      <c r="H35" s="900"/>
      <c r="I35" s="901"/>
    </row>
    <row r="36" spans="1:10" ht="16.5">
      <c r="A36" s="895" t="s">
        <v>131</v>
      </c>
      <c r="B36" s="900">
        <v>2165753.1999999997</v>
      </c>
      <c r="C36" s="900">
        <v>753755.29</v>
      </c>
      <c r="D36" s="901">
        <f>SUM(B36:C36)</f>
        <v>2919508.4899999998</v>
      </c>
      <c r="E36" s="897"/>
      <c r="F36" s="898" t="s">
        <v>132</v>
      </c>
      <c r="G36" s="900">
        <v>1934564.2599999998</v>
      </c>
      <c r="H36" s="900">
        <v>1191605.95</v>
      </c>
      <c r="I36" s="901">
        <f>SUM(G36:H36)</f>
        <v>3126170.21</v>
      </c>
      <c r="J36" s="899"/>
    </row>
    <row r="37" spans="1:10" ht="16.5">
      <c r="A37" s="895" t="s">
        <v>133</v>
      </c>
      <c r="B37" s="900">
        <v>4147483.080000001</v>
      </c>
      <c r="C37" s="900">
        <v>1688826.99</v>
      </c>
      <c r="D37" s="901">
        <f>SUM(B37:C37)</f>
        <v>5836310.0700000012</v>
      </c>
      <c r="E37" s="897"/>
      <c r="F37" s="898" t="s">
        <v>134</v>
      </c>
      <c r="G37" s="900">
        <v>2962929.7600000002</v>
      </c>
      <c r="H37" s="900">
        <v>1528301.65</v>
      </c>
      <c r="I37" s="901">
        <f>SUM(G37:H37)</f>
        <v>4491231.41</v>
      </c>
      <c r="J37" s="899"/>
    </row>
    <row r="38" spans="1:10" ht="16.5">
      <c r="A38" s="895" t="s">
        <v>135</v>
      </c>
      <c r="B38" s="900">
        <v>1510846.7399999995</v>
      </c>
      <c r="C38" s="900">
        <v>1995195.52</v>
      </c>
      <c r="D38" s="901">
        <f>SUM(B38:C38)</f>
        <v>3506042.26</v>
      </c>
      <c r="E38" s="897"/>
      <c r="F38" s="898" t="s">
        <v>136</v>
      </c>
      <c r="G38" s="900">
        <v>1530176.8999999997</v>
      </c>
      <c r="H38" s="900">
        <v>1375801.95</v>
      </c>
      <c r="I38" s="901">
        <f>SUM(G38:H38)</f>
        <v>2905978.8499999996</v>
      </c>
      <c r="J38" s="899"/>
    </row>
    <row r="39" spans="1:10" ht="16.5">
      <c r="A39" s="895" t="s">
        <v>137</v>
      </c>
      <c r="B39" s="900">
        <v>172903806.64999998</v>
      </c>
      <c r="C39" s="900">
        <v>179437484.36000001</v>
      </c>
      <c r="D39" s="901">
        <f>SUM(B39:C39)</f>
        <v>352341291.00999999</v>
      </c>
      <c r="E39" s="897"/>
      <c r="F39" s="898" t="s">
        <v>138</v>
      </c>
      <c r="G39" s="900">
        <v>1350792.8599999996</v>
      </c>
      <c r="H39" s="900">
        <v>706763.25</v>
      </c>
      <c r="I39" s="901">
        <f>SUM(G39:H39)</f>
        <v>2057556.1099999996</v>
      </c>
      <c r="J39" s="899"/>
    </row>
    <row r="40" spans="1:10" ht="16.5">
      <c r="A40" s="895" t="s">
        <v>139</v>
      </c>
      <c r="B40" s="900">
        <v>11202998.220000003</v>
      </c>
      <c r="C40" s="900">
        <v>9869424.1799999997</v>
      </c>
      <c r="D40" s="901">
        <f>SUM(B40:C40)</f>
        <v>21072422.400000002</v>
      </c>
      <c r="E40" s="897"/>
      <c r="F40" s="898" t="s">
        <v>140</v>
      </c>
      <c r="G40" s="900">
        <v>2067555.8799999994</v>
      </c>
      <c r="H40" s="900">
        <v>1503475.02</v>
      </c>
      <c r="I40" s="901">
        <f>SUM(G40:H40)</f>
        <v>3571030.8999999994</v>
      </c>
      <c r="J40" s="899"/>
    </row>
    <row r="41" spans="1:10" ht="11.1" customHeight="1">
      <c r="A41" s="895"/>
      <c r="B41" s="900"/>
      <c r="C41" s="900"/>
      <c r="D41" s="901"/>
      <c r="E41" s="898"/>
      <c r="F41" s="898"/>
      <c r="G41" s="900"/>
      <c r="H41" s="900"/>
      <c r="I41" s="901"/>
    </row>
    <row r="42" spans="1:10" ht="16.5">
      <c r="A42" s="895" t="s">
        <v>141</v>
      </c>
      <c r="B42" s="900">
        <v>2188949.4</v>
      </c>
      <c r="C42" s="900">
        <v>906179.28</v>
      </c>
      <c r="D42" s="901">
        <f>SUM(B42:C42)</f>
        <v>3095128.6799999997</v>
      </c>
      <c r="E42" s="897"/>
      <c r="F42" s="898" t="s">
        <v>142</v>
      </c>
      <c r="G42" s="900">
        <v>4989505.7000000011</v>
      </c>
      <c r="H42" s="900">
        <v>3428006.06</v>
      </c>
      <c r="I42" s="901">
        <f>SUM(G42:H42)</f>
        <v>8417511.7600000016</v>
      </c>
      <c r="J42" s="899"/>
    </row>
    <row r="43" spans="1:10" ht="16.5">
      <c r="A43" s="895" t="s">
        <v>143</v>
      </c>
      <c r="B43" s="900">
        <v>3796447.0399999996</v>
      </c>
      <c r="C43" s="900">
        <v>1680960.04</v>
      </c>
      <c r="D43" s="901">
        <f>SUM(B43:C43)</f>
        <v>5477407.0800000001</v>
      </c>
      <c r="E43" s="897"/>
      <c r="F43" s="898" t="s">
        <v>144</v>
      </c>
      <c r="G43" s="900">
        <v>3390513.2999999993</v>
      </c>
      <c r="H43" s="900">
        <v>1971392.41</v>
      </c>
      <c r="I43" s="901">
        <f>SUM(G43:H43)</f>
        <v>5361905.709999999</v>
      </c>
      <c r="J43" s="899"/>
    </row>
    <row r="44" spans="1:10" ht="16.5">
      <c r="A44" s="895" t="s">
        <v>28</v>
      </c>
      <c r="B44" s="900">
        <v>7657070.2800000031</v>
      </c>
      <c r="C44" s="900">
        <v>4693486.7699999996</v>
      </c>
      <c r="D44" s="901">
        <f>SUM(B44:C44)</f>
        <v>12350557.050000003</v>
      </c>
      <c r="E44" s="897"/>
      <c r="F44" s="898" t="s">
        <v>145</v>
      </c>
      <c r="G44" s="900">
        <v>2441014.9400000004</v>
      </c>
      <c r="H44" s="900">
        <v>1175318.97</v>
      </c>
      <c r="I44" s="901">
        <f>SUM(G44:H44)</f>
        <v>3616333.91</v>
      </c>
      <c r="J44" s="899"/>
    </row>
    <row r="45" spans="1:10" ht="16.5">
      <c r="A45" s="895" t="s">
        <v>146</v>
      </c>
      <c r="B45" s="900">
        <v>13117459.080000002</v>
      </c>
      <c r="C45" s="900">
        <v>13708802.92</v>
      </c>
      <c r="D45" s="901">
        <f>SUM(B45:C45)</f>
        <v>26826262</v>
      </c>
      <c r="E45" s="897"/>
      <c r="F45" s="898" t="s">
        <v>147</v>
      </c>
      <c r="G45" s="900">
        <v>8910439.040000001</v>
      </c>
      <c r="H45" s="900">
        <v>2449259.5499999998</v>
      </c>
      <c r="I45" s="901">
        <f>SUM(G45:H45)</f>
        <v>11359698.59</v>
      </c>
      <c r="J45" s="899"/>
    </row>
    <row r="46" spans="1:10" ht="16.5">
      <c r="A46" s="904" t="s">
        <v>148</v>
      </c>
      <c r="B46" s="905">
        <v>2457252.2799999993</v>
      </c>
      <c r="C46" s="905">
        <v>1595666.79</v>
      </c>
      <c r="D46" s="906">
        <f>SUM(B46:C46)</f>
        <v>4052919.0699999994</v>
      </c>
      <c r="E46" s="897"/>
      <c r="F46" s="907" t="s">
        <v>149</v>
      </c>
      <c r="G46" s="905">
        <v>4070935.6000000006</v>
      </c>
      <c r="H46" s="905">
        <v>2971664.99</v>
      </c>
      <c r="I46" s="906">
        <f>SUM(G46:H46)</f>
        <v>7042600.5900000008</v>
      </c>
      <c r="J46" s="899"/>
    </row>
    <row r="47" spans="1:10" ht="18.75">
      <c r="A47" s="857" t="s">
        <v>75</v>
      </c>
      <c r="B47" s="908"/>
      <c r="C47" s="909"/>
      <c r="D47" s="909"/>
      <c r="E47" s="910"/>
      <c r="F47" s="910"/>
      <c r="G47" s="909"/>
      <c r="H47" s="909"/>
      <c r="I47" s="909"/>
    </row>
    <row r="48" spans="1:10">
      <c r="A48" s="886" t="str">
        <f>A2</f>
        <v>Local Sales Tax Distribution - Fiscal Year 2017</v>
      </c>
      <c r="B48" s="908"/>
      <c r="C48" s="911"/>
      <c r="D48" s="911"/>
      <c r="E48" s="912"/>
      <c r="F48" s="912"/>
      <c r="G48" s="911"/>
      <c r="H48" s="911"/>
      <c r="I48" s="911"/>
    </row>
    <row r="49" spans="1:10" ht="15.75" thickBot="1">
      <c r="A49" s="886"/>
      <c r="B49" s="911"/>
      <c r="C49" s="911"/>
      <c r="D49" s="911"/>
      <c r="E49" s="912"/>
      <c r="F49" s="912"/>
      <c r="G49" s="911"/>
      <c r="H49" s="911"/>
      <c r="I49" s="911"/>
    </row>
    <row r="50" spans="1:10">
      <c r="A50" s="913"/>
      <c r="B50" s="889" t="s">
        <v>79</v>
      </c>
      <c r="C50" s="889" t="s">
        <v>62</v>
      </c>
      <c r="D50" s="889" t="s">
        <v>18</v>
      </c>
      <c r="E50" s="898"/>
      <c r="F50" s="914"/>
      <c r="G50" s="889" t="s">
        <v>79</v>
      </c>
      <c r="H50" s="889" t="s">
        <v>62</v>
      </c>
      <c r="I50" s="889" t="s">
        <v>18</v>
      </c>
    </row>
    <row r="51" spans="1:10">
      <c r="A51" s="892" t="s">
        <v>25</v>
      </c>
      <c r="B51" s="893" t="s">
        <v>80</v>
      </c>
      <c r="C51" s="893" t="s">
        <v>71</v>
      </c>
      <c r="D51" s="893" t="s">
        <v>22</v>
      </c>
      <c r="E51" s="898"/>
      <c r="F51" s="892" t="s">
        <v>27</v>
      </c>
      <c r="G51" s="893" t="s">
        <v>80</v>
      </c>
      <c r="H51" s="893" t="s">
        <v>71</v>
      </c>
      <c r="I51" s="893" t="s">
        <v>22</v>
      </c>
    </row>
    <row r="52" spans="1:10" ht="16.5">
      <c r="A52" s="895" t="s">
        <v>150</v>
      </c>
      <c r="B52" s="915">
        <v>2614213.34</v>
      </c>
      <c r="C52" s="915">
        <v>3119037.53</v>
      </c>
      <c r="D52" s="895">
        <f>SUM(B52:C52)</f>
        <v>5733250.8699999992</v>
      </c>
      <c r="E52" s="897"/>
      <c r="F52" s="895" t="s">
        <v>153</v>
      </c>
      <c r="G52" s="916">
        <v>2520655.2799999993</v>
      </c>
      <c r="H52" s="916">
        <v>7573095.2599999998</v>
      </c>
      <c r="I52" s="895">
        <f>SUM(G52:H52)</f>
        <v>10093750.539999999</v>
      </c>
      <c r="J52" s="899"/>
    </row>
    <row r="53" spans="1:10" ht="16.5">
      <c r="A53" s="895" t="s">
        <v>152</v>
      </c>
      <c r="B53" s="900">
        <v>5161930.84</v>
      </c>
      <c r="C53" s="900">
        <v>2367085.38</v>
      </c>
      <c r="D53" s="901">
        <f>SUM(B53:C53)</f>
        <v>7529016.2199999997</v>
      </c>
      <c r="E53" s="897"/>
      <c r="F53" s="895" t="s">
        <v>155</v>
      </c>
      <c r="G53" s="900">
        <v>889188.20000000019</v>
      </c>
      <c r="H53" s="900">
        <v>1244129.6599999999</v>
      </c>
      <c r="I53" s="901">
        <f>SUM(G53:H53)</f>
        <v>2133317.8600000003</v>
      </c>
      <c r="J53" s="899"/>
    </row>
    <row r="54" spans="1:10" ht="16.5">
      <c r="A54" s="895" t="s">
        <v>154</v>
      </c>
      <c r="B54" s="900">
        <v>78322016.900000006</v>
      </c>
      <c r="C54" s="900">
        <v>63204821.219999999</v>
      </c>
      <c r="D54" s="901">
        <f>SUM(B54:C54)</f>
        <v>141526838.12</v>
      </c>
      <c r="E54" s="897"/>
      <c r="F54" s="895" t="s">
        <v>157</v>
      </c>
      <c r="G54" s="900">
        <v>5927405.8800000018</v>
      </c>
      <c r="H54" s="900">
        <v>8732028.0899999999</v>
      </c>
      <c r="I54" s="901">
        <f>SUM(G54:H54)</f>
        <v>14659433.970000003</v>
      </c>
      <c r="J54" s="899"/>
    </row>
    <row r="55" spans="1:10" ht="16.5">
      <c r="A55" s="895" t="s">
        <v>156</v>
      </c>
      <c r="B55" s="900">
        <v>4250319.62</v>
      </c>
      <c r="C55" s="900">
        <v>4096900.43</v>
      </c>
      <c r="D55" s="901">
        <f>SUM(B55:C55)</f>
        <v>8347220.0500000007</v>
      </c>
      <c r="E55" s="897"/>
      <c r="F55" s="898" t="s">
        <v>159</v>
      </c>
      <c r="G55" s="900">
        <v>1063159.8400000001</v>
      </c>
      <c r="H55" s="900">
        <v>1840299.62</v>
      </c>
      <c r="I55" s="901">
        <f>SUM(G55:H55)</f>
        <v>2903459.46</v>
      </c>
      <c r="J55" s="899"/>
    </row>
    <row r="56" spans="1:10" ht="16.5">
      <c r="A56" s="895" t="s">
        <v>158</v>
      </c>
      <c r="B56" s="900">
        <v>941766.27999999968</v>
      </c>
      <c r="C56" s="900">
        <v>517033.02</v>
      </c>
      <c r="D56" s="901">
        <f>SUM(B56:C56)</f>
        <v>1458799.2999999998</v>
      </c>
      <c r="E56" s="897"/>
      <c r="F56" s="898" t="s">
        <v>137</v>
      </c>
      <c r="G56" s="900">
        <v>3239737.88</v>
      </c>
      <c r="H56" s="900">
        <v>11335770.460000001</v>
      </c>
      <c r="I56" s="901">
        <f>SUM(G56:H56)</f>
        <v>14575508.34</v>
      </c>
      <c r="J56" s="899"/>
    </row>
    <row r="57" spans="1:10" ht="11.1" customHeight="1">
      <c r="A57" s="895"/>
      <c r="B57" s="900"/>
      <c r="C57" s="900"/>
      <c r="D57" s="901"/>
      <c r="E57" s="898"/>
      <c r="G57" s="884"/>
      <c r="H57" s="884"/>
      <c r="I57" s="884"/>
      <c r="J57" s="899"/>
    </row>
    <row r="58" spans="1:10" ht="16.5">
      <c r="A58" s="895" t="s">
        <v>160</v>
      </c>
      <c r="B58" s="900">
        <v>1068572.2600000005</v>
      </c>
      <c r="C58" s="900">
        <v>1386259.29</v>
      </c>
      <c r="D58" s="901">
        <f>SUM(B58:C58)</f>
        <v>2454831.5500000007</v>
      </c>
      <c r="E58" s="897"/>
      <c r="F58" s="898" t="s">
        <v>161</v>
      </c>
      <c r="G58" s="900">
        <v>2383797.64</v>
      </c>
      <c r="H58" s="900">
        <v>4684025.5199999996</v>
      </c>
      <c r="I58" s="901">
        <f>SUM(G58:H58)</f>
        <v>7067823.1600000001</v>
      </c>
      <c r="J58" s="899"/>
    </row>
    <row r="59" spans="1:10" ht="16.5">
      <c r="A59" s="895" t="s">
        <v>29</v>
      </c>
      <c r="B59" s="900">
        <v>13661023.679999996</v>
      </c>
      <c r="C59" s="900">
        <v>11580242.949999999</v>
      </c>
      <c r="D59" s="901">
        <f>SUM(B59:C59)</f>
        <v>25241266.629999995</v>
      </c>
      <c r="E59" s="897"/>
      <c r="F59" s="898" t="s">
        <v>28</v>
      </c>
      <c r="G59" s="900">
        <v>1294348.7600000002</v>
      </c>
      <c r="H59" s="900">
        <v>1785434.93</v>
      </c>
      <c r="I59" s="901">
        <f>SUM(G59:H59)</f>
        <v>3079783.6900000004</v>
      </c>
      <c r="J59" s="899"/>
    </row>
    <row r="60" spans="1:10" ht="16.5">
      <c r="A60" s="895" t="s">
        <v>162</v>
      </c>
      <c r="B60" s="900">
        <v>2793597.379999999</v>
      </c>
      <c r="C60" s="900">
        <v>2778680.6</v>
      </c>
      <c r="D60" s="901">
        <f>SUM(B60:C60)</f>
        <v>5572277.9799999986</v>
      </c>
      <c r="E60" s="897"/>
      <c r="F60" s="898" t="s">
        <v>164</v>
      </c>
      <c r="G60" s="903">
        <v>3236645.0799999991</v>
      </c>
      <c r="H60" s="900">
        <v>11316463.84</v>
      </c>
      <c r="I60" s="901">
        <f>SUM(G60:H60)</f>
        <v>14553108.919999998</v>
      </c>
      <c r="J60" s="899"/>
    </row>
    <row r="61" spans="1:10" ht="16.5">
      <c r="A61" s="895" t="s">
        <v>163</v>
      </c>
      <c r="B61" s="900">
        <v>12103011.280000001</v>
      </c>
      <c r="C61" s="900">
        <v>7041339.5199999996</v>
      </c>
      <c r="D61" s="901">
        <f>SUM(B61:C61)</f>
        <v>19144350.800000001</v>
      </c>
      <c r="E61" s="897"/>
      <c r="F61" s="898" t="s">
        <v>166</v>
      </c>
      <c r="G61" s="903">
        <v>1055427.7000000002</v>
      </c>
      <c r="H61" s="900">
        <v>2204228.3199999998</v>
      </c>
      <c r="I61" s="901">
        <f>SUM(G61:H61)</f>
        <v>3259656.02</v>
      </c>
      <c r="J61" s="899"/>
    </row>
    <row r="62" spans="1:10" ht="16.5">
      <c r="A62" s="895" t="s">
        <v>165</v>
      </c>
      <c r="B62" s="900">
        <v>3726085.2199999997</v>
      </c>
      <c r="C62" s="900">
        <v>2026508.11</v>
      </c>
      <c r="D62" s="901">
        <f>SUM(B62:C62)</f>
        <v>5752593.3300000001</v>
      </c>
      <c r="E62" s="897"/>
      <c r="F62" s="898" t="s">
        <v>168</v>
      </c>
      <c r="G62" s="903">
        <v>19522706.959999997</v>
      </c>
      <c r="H62" s="900">
        <v>15114155.65</v>
      </c>
      <c r="I62" s="901">
        <f>SUM(G62:H62)</f>
        <v>34636862.609999999</v>
      </c>
      <c r="J62" s="899"/>
    </row>
    <row r="63" spans="1:10" ht="11.1" customHeight="1">
      <c r="A63" s="895"/>
      <c r="B63" s="900"/>
      <c r="C63" s="900"/>
      <c r="D63" s="901"/>
      <c r="E63" s="898"/>
      <c r="G63" s="917"/>
      <c r="H63" s="884"/>
      <c r="I63" s="884"/>
    </row>
    <row r="64" spans="1:10" ht="16.5">
      <c r="A64" s="895" t="s">
        <v>167</v>
      </c>
      <c r="B64" s="900">
        <v>2963702.9400000004</v>
      </c>
      <c r="C64" s="900">
        <v>1529087.99</v>
      </c>
      <c r="D64" s="901">
        <f>SUM(B64:C64)</f>
        <v>4492790.9300000006</v>
      </c>
      <c r="E64" s="897"/>
      <c r="F64" s="898" t="s">
        <v>170</v>
      </c>
      <c r="G64" s="903">
        <v>5078424.4399999995</v>
      </c>
      <c r="H64" s="900">
        <v>13133341.27</v>
      </c>
      <c r="I64" s="901">
        <f>SUM(G64:H64)</f>
        <v>18211765.710000001</v>
      </c>
      <c r="J64" s="899"/>
    </row>
    <row r="65" spans="1:10" ht="16.5">
      <c r="A65" s="895" t="s">
        <v>169</v>
      </c>
      <c r="B65" s="900">
        <v>6233595.9400000013</v>
      </c>
      <c r="C65" s="900">
        <v>4459934.96</v>
      </c>
      <c r="D65" s="901">
        <f>SUM(B65:C65)</f>
        <v>10693530.900000002</v>
      </c>
      <c r="E65" s="897"/>
      <c r="F65" s="898" t="s">
        <v>172</v>
      </c>
      <c r="G65" s="900">
        <v>3610104.12</v>
      </c>
      <c r="H65" s="900">
        <v>2085326.11</v>
      </c>
      <c r="I65" s="901">
        <f>SUM(G65:H65)</f>
        <v>5695430.2300000004</v>
      </c>
      <c r="J65" s="899"/>
    </row>
    <row r="66" spans="1:10" ht="16.5">
      <c r="A66" s="895" t="s">
        <v>171</v>
      </c>
      <c r="B66" s="900">
        <v>4384084.4799999995</v>
      </c>
      <c r="C66" s="900">
        <v>2431022.48</v>
      </c>
      <c r="D66" s="901">
        <f>SUM(B66:C66)</f>
        <v>6815106.959999999</v>
      </c>
      <c r="E66" s="897"/>
      <c r="F66" s="898" t="s">
        <v>174</v>
      </c>
      <c r="G66" s="900">
        <v>569853.65999999992</v>
      </c>
      <c r="H66" s="900">
        <v>1021301.88</v>
      </c>
      <c r="I66" s="901">
        <f>SUM(G66:H66)</f>
        <v>1591155.54</v>
      </c>
      <c r="J66" s="899"/>
    </row>
    <row r="67" spans="1:10" ht="16.5">
      <c r="A67" s="895" t="s">
        <v>173</v>
      </c>
      <c r="B67" s="900">
        <v>2488180.5799999996</v>
      </c>
      <c r="C67" s="900">
        <v>642144.68000000005</v>
      </c>
      <c r="D67" s="901">
        <f>SUM(B67:C67)</f>
        <v>3130325.26</v>
      </c>
      <c r="E67" s="897"/>
      <c r="F67" s="898" t="s">
        <v>176</v>
      </c>
      <c r="G67" s="900">
        <v>9551427.7400000021</v>
      </c>
      <c r="H67" s="900">
        <v>15279328.5</v>
      </c>
      <c r="I67" s="901">
        <f>SUM(G67:H67)</f>
        <v>24830756.240000002</v>
      </c>
      <c r="J67" s="899"/>
    </row>
    <row r="68" spans="1:10" ht="16.5">
      <c r="A68" s="895" t="s">
        <v>175</v>
      </c>
      <c r="B68" s="900">
        <v>22383573.389999997</v>
      </c>
      <c r="C68" s="900">
        <v>17617698.890000001</v>
      </c>
      <c r="D68" s="901">
        <f>SUM(B68:C68)</f>
        <v>40001272.280000001</v>
      </c>
      <c r="E68" s="897"/>
      <c r="F68" s="898" t="s">
        <v>178</v>
      </c>
      <c r="G68" s="900">
        <v>6862986.540000001</v>
      </c>
      <c r="H68" s="900">
        <v>8430437.9199999999</v>
      </c>
      <c r="I68" s="901">
        <f>SUM(G68:H68)</f>
        <v>15293424.460000001</v>
      </c>
      <c r="J68" s="899"/>
    </row>
    <row r="69" spans="1:10" ht="11.1" customHeight="1">
      <c r="A69" s="895"/>
      <c r="B69" s="900"/>
      <c r="C69" s="900"/>
      <c r="D69" s="901"/>
      <c r="E69" s="898"/>
      <c r="G69" s="884"/>
      <c r="H69" s="884"/>
      <c r="I69" s="884"/>
    </row>
    <row r="70" spans="1:10" ht="16.5">
      <c r="A70" s="895" t="s">
        <v>177</v>
      </c>
      <c r="B70" s="900">
        <v>25780272.320000004</v>
      </c>
      <c r="C70" s="900">
        <v>13483960.029999999</v>
      </c>
      <c r="D70" s="901">
        <f>SUM(B70:C70)</f>
        <v>39264232.350000001</v>
      </c>
      <c r="E70" s="897"/>
      <c r="F70" s="898" t="s">
        <v>180</v>
      </c>
      <c r="G70" s="900">
        <v>2662152.1399999992</v>
      </c>
      <c r="H70" s="900">
        <v>2042306.55</v>
      </c>
      <c r="I70" s="901">
        <f>SUM(G70:H70)</f>
        <v>4704458.6899999995</v>
      </c>
      <c r="J70" s="899"/>
    </row>
    <row r="71" spans="1:10" ht="16.5">
      <c r="A71" s="895" t="s">
        <v>179</v>
      </c>
      <c r="B71" s="900">
        <v>902332.72</v>
      </c>
      <c r="C71" s="900">
        <v>379899.5</v>
      </c>
      <c r="D71" s="901">
        <f>SUM(B71:C71)</f>
        <v>1282232.22</v>
      </c>
      <c r="E71" s="897"/>
      <c r="F71" s="898" t="s">
        <v>182</v>
      </c>
      <c r="G71" s="900">
        <v>1961626.48</v>
      </c>
      <c r="H71" s="900">
        <v>2033038.93</v>
      </c>
      <c r="I71" s="901">
        <f>SUM(G71:H71)</f>
        <v>3994665.41</v>
      </c>
      <c r="J71" s="899"/>
    </row>
    <row r="72" spans="1:10" ht="16.5">
      <c r="A72" s="895" t="s">
        <v>181</v>
      </c>
      <c r="B72" s="900">
        <v>1245636.68</v>
      </c>
      <c r="C72" s="900">
        <v>1048461.21</v>
      </c>
      <c r="D72" s="901">
        <f>SUM(B72:C72)</f>
        <v>2294097.8899999997</v>
      </c>
      <c r="E72" s="897"/>
      <c r="F72" s="898" t="s">
        <v>184</v>
      </c>
      <c r="G72" s="900">
        <v>26524097.599999998</v>
      </c>
      <c r="H72" s="900">
        <v>24126160.579999998</v>
      </c>
      <c r="I72" s="901">
        <f>SUM(G72:H72)</f>
        <v>50650258.179999992</v>
      </c>
      <c r="J72" s="899"/>
    </row>
    <row r="73" spans="1:10" ht="16.5">
      <c r="A73" s="895" t="s">
        <v>183</v>
      </c>
      <c r="B73" s="900">
        <v>5917354.1600000001</v>
      </c>
      <c r="C73" s="900">
        <v>5658185.7699999996</v>
      </c>
      <c r="D73" s="901">
        <f>SUM(B73:C73)</f>
        <v>11575539.93</v>
      </c>
      <c r="E73" s="897"/>
      <c r="F73" s="898" t="s">
        <v>186</v>
      </c>
      <c r="G73" s="900">
        <v>29271302.539999999</v>
      </c>
      <c r="H73" s="900">
        <v>30751817.699999999</v>
      </c>
      <c r="I73" s="901">
        <f>SUM(G73:H73)</f>
        <v>60023120.239999995</v>
      </c>
      <c r="J73" s="899"/>
    </row>
    <row r="74" spans="1:10" ht="16.5">
      <c r="A74" s="895" t="s">
        <v>185</v>
      </c>
      <c r="B74" s="900">
        <v>5876374.2800000003</v>
      </c>
      <c r="C74" s="903">
        <v>4580682.3099999996</v>
      </c>
      <c r="D74" s="901">
        <f>SUM(B74:C74)</f>
        <v>10457056.59</v>
      </c>
      <c r="E74" s="897"/>
      <c r="F74" s="898" t="s">
        <v>188</v>
      </c>
      <c r="G74" s="900">
        <v>644854.74000000011</v>
      </c>
      <c r="H74" s="900">
        <v>1548394.08</v>
      </c>
      <c r="I74" s="901">
        <f>SUM(G74:H74)</f>
        <v>2193248.8200000003</v>
      </c>
      <c r="J74" s="899"/>
    </row>
    <row r="75" spans="1:10" ht="11.1" customHeight="1">
      <c r="A75" s="895"/>
      <c r="B75" s="900"/>
      <c r="C75" s="900"/>
      <c r="D75" s="901"/>
      <c r="E75" s="898"/>
      <c r="G75" s="884"/>
      <c r="H75" s="884"/>
      <c r="I75" s="884"/>
    </row>
    <row r="76" spans="1:10" ht="16.5">
      <c r="A76" s="895" t="s">
        <v>187</v>
      </c>
      <c r="B76" s="900">
        <v>7071752.4800000004</v>
      </c>
      <c r="C76" s="900">
        <v>7503384.9000000004</v>
      </c>
      <c r="D76" s="901">
        <f>SUM(B76:C76)</f>
        <v>14575137.380000001</v>
      </c>
      <c r="E76" s="897"/>
      <c r="F76" s="898" t="s">
        <v>190</v>
      </c>
      <c r="G76" s="900">
        <v>3991295.2399999993</v>
      </c>
      <c r="H76" s="900">
        <v>3623419.49</v>
      </c>
      <c r="I76" s="901">
        <f>SUM(G76:H76)</f>
        <v>7614714.7299999995</v>
      </c>
      <c r="J76" s="899"/>
    </row>
    <row r="77" spans="1:10" ht="16.5">
      <c r="A77" s="895" t="s">
        <v>189</v>
      </c>
      <c r="B77" s="900">
        <v>2136371.34</v>
      </c>
      <c r="C77" s="900">
        <v>990998.53</v>
      </c>
      <c r="D77" s="901">
        <f>SUM(B77:C77)</f>
        <v>3127369.87</v>
      </c>
      <c r="E77" s="897"/>
      <c r="F77" s="898" t="s">
        <v>192</v>
      </c>
      <c r="G77" s="900">
        <v>2055957.7800000003</v>
      </c>
      <c r="H77" s="900">
        <v>633924.27</v>
      </c>
      <c r="I77" s="901">
        <f>SUM(G77:H77)</f>
        <v>2689882.0500000003</v>
      </c>
      <c r="J77" s="899"/>
    </row>
    <row r="78" spans="1:10" ht="16.5">
      <c r="A78" s="895" t="s">
        <v>191</v>
      </c>
      <c r="B78" s="900">
        <v>5307293.7600000007</v>
      </c>
      <c r="C78" s="900">
        <v>3285923.45</v>
      </c>
      <c r="D78" s="901">
        <f>SUM(B78:C78)</f>
        <v>8593217.2100000009</v>
      </c>
      <c r="E78" s="897"/>
      <c r="F78" s="898" t="s">
        <v>194</v>
      </c>
      <c r="G78" s="900">
        <v>13657930.859999999</v>
      </c>
      <c r="H78" s="900">
        <v>7102035.7999999998</v>
      </c>
      <c r="I78" s="901">
        <f>SUM(G78:H78)</f>
        <v>20759966.66</v>
      </c>
      <c r="J78" s="899"/>
    </row>
    <row r="79" spans="1:10" ht="16.5">
      <c r="A79" s="895" t="s">
        <v>193</v>
      </c>
      <c r="B79" s="900">
        <v>3994388.06</v>
      </c>
      <c r="C79" s="900">
        <v>4260243.29</v>
      </c>
      <c r="D79" s="901">
        <f>SUM(B79:C79)</f>
        <v>8254631.3499999996</v>
      </c>
      <c r="E79" s="897"/>
      <c r="F79" s="898" t="s">
        <v>196</v>
      </c>
      <c r="G79" s="903">
        <v>1474506.0000000005</v>
      </c>
      <c r="H79" s="900">
        <v>892248.07</v>
      </c>
      <c r="I79" s="901">
        <f>SUM(G79:H79)</f>
        <v>2366754.0700000003</v>
      </c>
      <c r="J79" s="899"/>
    </row>
    <row r="80" spans="1:10" ht="16.5">
      <c r="A80" s="895" t="s">
        <v>195</v>
      </c>
      <c r="B80" s="900">
        <v>11549395.01</v>
      </c>
      <c r="C80" s="900">
        <v>10255389.27</v>
      </c>
      <c r="D80" s="901">
        <f>SUM(B80:C80)</f>
        <v>21804784.280000001</v>
      </c>
      <c r="E80" s="897"/>
      <c r="F80" s="898" t="s">
        <v>160</v>
      </c>
      <c r="G80" s="903">
        <v>23032294.200000007</v>
      </c>
      <c r="H80" s="900">
        <v>33589241.219999999</v>
      </c>
      <c r="I80" s="901">
        <f>SUM(G80:H80)</f>
        <v>56621535.420000002</v>
      </c>
      <c r="J80" s="899"/>
    </row>
    <row r="81" spans="1:10" ht="11.1" customHeight="1">
      <c r="B81" s="884"/>
      <c r="C81" s="884"/>
      <c r="D81" s="884"/>
      <c r="E81" s="898"/>
      <c r="G81" s="917"/>
      <c r="H81" s="884"/>
      <c r="I81" s="884"/>
    </row>
    <row r="82" spans="1:10" ht="16.5">
      <c r="A82" s="918" t="s">
        <v>26</v>
      </c>
      <c r="B82" s="918">
        <f>SUM(B6:B46,G6:G46,B52:B80)</f>
        <v>877693709.53000009</v>
      </c>
      <c r="C82" s="918">
        <f>SUM(C6:C46,C52:C80,H6:H46)</f>
        <v>796380547.09000027</v>
      </c>
      <c r="D82" s="918">
        <f>SUM(G94:H94)</f>
        <v>1674074256.6200004</v>
      </c>
      <c r="E82" s="898"/>
      <c r="F82" s="898" t="s">
        <v>29</v>
      </c>
      <c r="G82" s="903">
        <v>13164624.739999998</v>
      </c>
      <c r="H82" s="900">
        <v>20053992.66</v>
      </c>
      <c r="I82" s="901">
        <f>SUM(G82:H82)</f>
        <v>33218617.399999999</v>
      </c>
      <c r="J82" s="899"/>
    </row>
    <row r="83" spans="1:10" ht="16.5">
      <c r="A83" s="898"/>
      <c r="B83" s="898"/>
      <c r="C83" s="898"/>
      <c r="D83" s="898"/>
      <c r="E83" s="898"/>
      <c r="F83" s="898" t="s">
        <v>197</v>
      </c>
      <c r="G83" s="903">
        <v>3371956.2999999993</v>
      </c>
      <c r="H83" s="900">
        <v>7078283.7699999996</v>
      </c>
      <c r="I83" s="901">
        <f>SUM(G83:H83)</f>
        <v>10450240.069999998</v>
      </c>
      <c r="J83" s="899"/>
    </row>
    <row r="84" spans="1:10" ht="17.25" thickBot="1">
      <c r="A84" s="895"/>
      <c r="B84" s="901"/>
      <c r="C84" s="901"/>
      <c r="D84" s="901"/>
      <c r="E84" s="898"/>
      <c r="F84" s="898" t="s">
        <v>198</v>
      </c>
      <c r="G84" s="903">
        <v>3024013.1199999996</v>
      </c>
      <c r="H84" s="900">
        <v>4031790.21</v>
      </c>
      <c r="I84" s="901">
        <f>SUM(G84:H84)</f>
        <v>7055803.3300000001</v>
      </c>
      <c r="J84" s="899"/>
    </row>
    <row r="85" spans="1:10" ht="16.5">
      <c r="A85" s="913"/>
      <c r="B85" s="889" t="s">
        <v>79</v>
      </c>
      <c r="C85" s="889" t="s">
        <v>62</v>
      </c>
      <c r="D85" s="889" t="s">
        <v>18</v>
      </c>
      <c r="E85" s="898"/>
      <c r="F85" s="898" t="s">
        <v>199</v>
      </c>
      <c r="G85" s="903">
        <v>14799184.579999998</v>
      </c>
      <c r="H85" s="900">
        <v>10340043.550000001</v>
      </c>
      <c r="I85" s="901">
        <f>SUM(G85:H85)</f>
        <v>25139228.129999999</v>
      </c>
      <c r="J85" s="899"/>
    </row>
    <row r="86" spans="1:10" ht="16.5">
      <c r="A86" s="892" t="s">
        <v>27</v>
      </c>
      <c r="B86" s="893" t="s">
        <v>80</v>
      </c>
      <c r="C86" s="893" t="s">
        <v>71</v>
      </c>
      <c r="D86" s="893" t="s">
        <v>22</v>
      </c>
      <c r="E86" s="898"/>
      <c r="F86" s="898"/>
      <c r="G86" s="903"/>
      <c r="H86" s="900"/>
      <c r="I86" s="901"/>
      <c r="J86" s="899"/>
    </row>
    <row r="87" spans="1:10" ht="11.1" customHeight="1">
      <c r="B87" s="884"/>
      <c r="C87" s="884"/>
      <c r="D87" s="884"/>
      <c r="E87" s="898"/>
      <c r="F87" s="898" t="s">
        <v>30</v>
      </c>
      <c r="G87" s="903">
        <v>65874155.180000007</v>
      </c>
      <c r="H87" s="900">
        <v>62396149.770000003</v>
      </c>
      <c r="I87" s="901">
        <f>SUM(G87:H87)</f>
        <v>128270304.95000002</v>
      </c>
    </row>
    <row r="88" spans="1:10" ht="16.5">
      <c r="A88" s="895" t="s">
        <v>200</v>
      </c>
      <c r="B88" s="915">
        <v>14370054.619999997</v>
      </c>
      <c r="C88" s="915">
        <v>27403322.309999999</v>
      </c>
      <c r="D88" s="895">
        <f>SUM(B88:C88)</f>
        <v>41773376.929999992</v>
      </c>
      <c r="E88" s="897"/>
      <c r="F88" s="898" t="s">
        <v>201</v>
      </c>
      <c r="G88" s="903">
        <v>3102107.0799999996</v>
      </c>
      <c r="H88" s="900">
        <v>5390100.7199999997</v>
      </c>
      <c r="I88" s="901">
        <f>SUM(G88:H88)</f>
        <v>8492207.7999999989</v>
      </c>
      <c r="J88" s="899"/>
    </row>
    <row r="89" spans="1:10" ht="16.5">
      <c r="A89" s="895" t="s">
        <v>202</v>
      </c>
      <c r="B89" s="900">
        <v>2423231.1599999997</v>
      </c>
      <c r="C89" s="900">
        <v>3840378.6</v>
      </c>
      <c r="D89" s="901">
        <f>SUM(B89:C89)</f>
        <v>6263609.7599999998</v>
      </c>
      <c r="E89" s="897"/>
      <c r="F89" s="898" t="s">
        <v>203</v>
      </c>
      <c r="G89" s="903">
        <v>1021406.64</v>
      </c>
      <c r="H89" s="900">
        <v>4464105.34</v>
      </c>
      <c r="I89" s="901">
        <f>SUM(G89:H89)</f>
        <v>5485511.9799999995</v>
      </c>
      <c r="J89" s="899"/>
    </row>
    <row r="90" spans="1:10" ht="16.5">
      <c r="A90" s="895" t="s">
        <v>204</v>
      </c>
      <c r="B90" s="903">
        <v>952591.14000000013</v>
      </c>
      <c r="C90" s="900">
        <v>379245.05</v>
      </c>
      <c r="D90" s="901">
        <f>SUM(B90:C90)</f>
        <v>1331836.1900000002</v>
      </c>
      <c r="E90" s="897"/>
      <c r="F90" s="898" t="s">
        <v>205</v>
      </c>
      <c r="G90" s="900">
        <v>3838200.21</v>
      </c>
      <c r="H90" s="900">
        <v>9363586.5899999999</v>
      </c>
      <c r="I90" s="901">
        <f>SUM(G90:H90)</f>
        <v>13201786.800000001</v>
      </c>
      <c r="J90" s="899"/>
    </row>
    <row r="91" spans="1:10" ht="16.5">
      <c r="A91" s="895" t="s">
        <v>206</v>
      </c>
      <c r="B91" s="903">
        <v>4261144.540000001</v>
      </c>
      <c r="C91" s="900">
        <v>11683368.35</v>
      </c>
      <c r="D91" s="901">
        <f>SUM(B91:C91)</f>
        <v>15944512.890000001</v>
      </c>
      <c r="E91" s="897"/>
      <c r="F91" s="898"/>
      <c r="G91" s="900"/>
      <c r="H91" s="900"/>
      <c r="I91" s="901"/>
      <c r="J91" s="899"/>
    </row>
    <row r="92" spans="1:10" ht="16.5">
      <c r="A92" s="895" t="s">
        <v>151</v>
      </c>
      <c r="B92" s="900">
        <v>38874535.189999998</v>
      </c>
      <c r="C92" s="900">
        <v>39001775.780000001</v>
      </c>
      <c r="D92" s="901">
        <f>SUM(B92:C92)</f>
        <v>77876310.969999999</v>
      </c>
      <c r="E92" s="897"/>
      <c r="G92" s="884"/>
      <c r="H92" s="884"/>
      <c r="I92" s="884"/>
    </row>
    <row r="93" spans="1:10">
      <c r="A93" s="919"/>
      <c r="B93" s="920"/>
      <c r="C93" s="920"/>
      <c r="D93" s="920"/>
      <c r="E93" s="919"/>
      <c r="F93" s="921" t="s">
        <v>31</v>
      </c>
      <c r="G93" s="918">
        <f>SUM(B88:B92,G52:G90)</f>
        <v>341159091.80000007</v>
      </c>
      <c r="H93" s="918">
        <f>SUM(C88:C92,H52:H90)</f>
        <v>417548096.42000002</v>
      </c>
      <c r="I93" s="918">
        <f>SUM(D88:D92,I52:I90)</f>
        <v>758707188.22000015</v>
      </c>
    </row>
    <row r="94" spans="1:10">
      <c r="A94" s="922"/>
      <c r="B94" s="911"/>
      <c r="C94" s="911"/>
      <c r="D94" s="911"/>
      <c r="E94" s="912"/>
      <c r="F94" s="894" t="s">
        <v>26</v>
      </c>
      <c r="G94" s="894">
        <f>SUM(B6:B46,G6:G46,B52:B80)</f>
        <v>877693709.53000009</v>
      </c>
      <c r="H94" s="894">
        <f>SUM(C6:C46,C52:C80,H6:H46)</f>
        <v>796380547.09000027</v>
      </c>
      <c r="I94" s="894">
        <f>SUM(G94:H94)</f>
        <v>1674074256.6200004</v>
      </c>
    </row>
    <row r="95" spans="1:10" ht="11.1" customHeight="1">
      <c r="A95" s="922"/>
      <c r="B95" s="911"/>
      <c r="C95" s="911"/>
      <c r="D95" s="911"/>
      <c r="E95" s="912"/>
      <c r="G95" s="884"/>
      <c r="H95" s="884"/>
      <c r="I95" s="884"/>
    </row>
    <row r="96" spans="1:10">
      <c r="A96" s="923"/>
      <c r="B96" s="911"/>
      <c r="C96" s="911"/>
      <c r="D96" s="911"/>
      <c r="E96" s="912"/>
      <c r="F96" s="921" t="s">
        <v>32</v>
      </c>
      <c r="G96" s="918">
        <f>SUM(G93:G94)</f>
        <v>1218852801.3300002</v>
      </c>
      <c r="H96" s="918">
        <f>SUM(H93:H94)</f>
        <v>1213928643.5100002</v>
      </c>
      <c r="I96" s="918">
        <f>SUM(I93:I94)</f>
        <v>2432781444.8400006</v>
      </c>
    </row>
    <row r="97" spans="1:9">
      <c r="A97" s="1265" t="s">
        <v>20</v>
      </c>
      <c r="B97" s="925"/>
      <c r="C97" s="925"/>
      <c r="D97" s="911"/>
      <c r="E97" s="912"/>
      <c r="F97" s="923"/>
      <c r="G97" s="925"/>
      <c r="H97" s="925"/>
      <c r="I97" s="911"/>
    </row>
    <row r="98" spans="1:9">
      <c r="A98" s="1266" t="s">
        <v>1103</v>
      </c>
      <c r="B98" s="1254"/>
      <c r="C98" s="1254"/>
      <c r="D98" s="1254"/>
      <c r="E98" s="912"/>
      <c r="F98" s="1259"/>
      <c r="G98" s="1254"/>
      <c r="H98" s="1325"/>
      <c r="I98" s="1326"/>
    </row>
    <row r="99" spans="1:9">
      <c r="A99" s="912"/>
      <c r="B99" s="911"/>
      <c r="C99" s="911"/>
      <c r="D99" s="911"/>
      <c r="E99" s="912"/>
      <c r="F99" s="1093"/>
      <c r="G99" s="911"/>
      <c r="H99" s="911"/>
      <c r="I99" s="911"/>
    </row>
    <row r="100" spans="1:9">
      <c r="A100" s="912"/>
      <c r="B100" s="911"/>
      <c r="C100" s="911"/>
      <c r="D100" s="911"/>
      <c r="E100" s="912"/>
      <c r="F100" s="912"/>
      <c r="G100" s="911"/>
      <c r="H100" s="911"/>
      <c r="I100" s="911"/>
    </row>
    <row r="101" spans="1:9">
      <c r="A101" s="912"/>
      <c r="B101" s="911"/>
      <c r="C101" s="911"/>
      <c r="D101" s="911"/>
      <c r="E101" s="912"/>
      <c r="F101" s="912"/>
      <c r="G101" s="911"/>
      <c r="H101" s="911"/>
      <c r="I101" s="911"/>
    </row>
    <row r="102" spans="1:9">
      <c r="A102" s="912"/>
      <c r="B102" s="911"/>
      <c r="C102" s="911"/>
      <c r="D102" s="911"/>
      <c r="E102" s="912"/>
      <c r="F102" s="912"/>
      <c r="G102" s="911"/>
      <c r="H102" s="911"/>
      <c r="I102" s="911"/>
    </row>
    <row r="103" spans="1:9">
      <c r="A103" s="912"/>
      <c r="B103" s="911"/>
      <c r="C103" s="911"/>
      <c r="D103" s="911"/>
      <c r="E103" s="912"/>
      <c r="F103" s="912"/>
      <c r="G103" s="911"/>
      <c r="H103" s="911"/>
      <c r="I103" s="911"/>
    </row>
    <row r="104" spans="1:9">
      <c r="A104" s="912"/>
      <c r="B104" s="911"/>
      <c r="C104" s="911"/>
      <c r="D104" s="911"/>
      <c r="E104" s="912"/>
      <c r="F104" s="912"/>
      <c r="G104" s="911"/>
      <c r="H104" s="911"/>
      <c r="I104" s="911"/>
    </row>
    <row r="105" spans="1:9">
      <c r="A105" s="912"/>
      <c r="B105" s="911"/>
      <c r="C105" s="911"/>
      <c r="D105" s="911"/>
      <c r="E105" s="912"/>
      <c r="F105" s="912"/>
      <c r="G105" s="911"/>
      <c r="H105" s="911"/>
      <c r="I105" s="911"/>
    </row>
    <row r="106" spans="1:9">
      <c r="A106" s="912"/>
      <c r="B106" s="911"/>
      <c r="C106" s="911"/>
      <c r="D106" s="911"/>
      <c r="E106" s="912"/>
      <c r="F106" s="912"/>
      <c r="G106" s="911"/>
      <c r="H106" s="911"/>
      <c r="I106" s="911"/>
    </row>
    <row r="107" spans="1:9">
      <c r="F107" s="912"/>
      <c r="G107" s="911"/>
      <c r="H107" s="911"/>
      <c r="I107" s="911"/>
    </row>
    <row r="108" spans="1:9">
      <c r="F108" s="912"/>
      <c r="G108" s="911"/>
      <c r="H108" s="911"/>
      <c r="I108" s="911"/>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1">
    <mergeCell ref="H98:I98"/>
  </mergeCell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0"/>
  <sheetViews>
    <sheetView zoomScaleNormal="100" workbookViewId="0"/>
  </sheetViews>
  <sheetFormatPr defaultColWidth="9.140625" defaultRowHeight="12"/>
  <cols>
    <col min="1" max="1" width="7.42578125" style="360" customWidth="1"/>
    <col min="2" max="2" width="88.85546875" style="360" customWidth="1"/>
    <col min="3" max="3" width="7.28515625" style="360" customWidth="1"/>
    <col min="4" max="4" width="11.140625" style="360" customWidth="1"/>
    <col min="5" max="5" width="5.28515625" style="360" customWidth="1"/>
    <col min="6" max="16384" width="9.140625" style="360"/>
  </cols>
  <sheetData>
    <row r="1" spans="1:5" s="359" customFormat="1" ht="12.75">
      <c r="A1" s="358" t="s">
        <v>894</v>
      </c>
    </row>
    <row r="2" spans="1:5" ht="11.25" customHeight="1"/>
    <row r="3" spans="1:5" ht="10.5" customHeight="1"/>
    <row r="4" spans="1:5" ht="12.75">
      <c r="A4" s="1107" t="s">
        <v>895</v>
      </c>
    </row>
    <row r="5" spans="1:5">
      <c r="B5" s="360" t="s">
        <v>1068</v>
      </c>
      <c r="E5" s="360">
        <v>1</v>
      </c>
    </row>
    <row r="6" spans="1:5">
      <c r="B6" s="360" t="s">
        <v>1069</v>
      </c>
      <c r="E6" s="360">
        <v>2</v>
      </c>
    </row>
    <row r="7" spans="1:5" ht="10.5" customHeight="1"/>
    <row r="8" spans="1:5" ht="12.75">
      <c r="A8" s="361" t="s">
        <v>3</v>
      </c>
    </row>
    <row r="9" spans="1:5">
      <c r="A9" s="360">
        <v>1.1000000000000001</v>
      </c>
      <c r="B9" s="360" t="s">
        <v>896</v>
      </c>
      <c r="E9" s="360">
        <v>3</v>
      </c>
    </row>
    <row r="10" spans="1:5">
      <c r="A10" s="360">
        <v>1.2</v>
      </c>
      <c r="B10" s="360" t="s">
        <v>1071</v>
      </c>
      <c r="E10" s="360">
        <v>4</v>
      </c>
    </row>
    <row r="11" spans="1:5">
      <c r="A11" s="360">
        <v>1.3</v>
      </c>
      <c r="B11" s="360" t="s">
        <v>897</v>
      </c>
      <c r="E11" s="360">
        <v>5</v>
      </c>
    </row>
    <row r="12" spans="1:5">
      <c r="A12" s="360">
        <v>1.4</v>
      </c>
      <c r="B12" s="360" t="s">
        <v>898</v>
      </c>
      <c r="E12" s="360">
        <v>6</v>
      </c>
    </row>
    <row r="13" spans="1:5">
      <c r="A13" s="360">
        <v>1.5</v>
      </c>
      <c r="B13" s="360" t="s">
        <v>899</v>
      </c>
      <c r="E13" s="360">
        <v>7</v>
      </c>
    </row>
    <row r="14" spans="1:5">
      <c r="A14" s="360">
        <v>1.6</v>
      </c>
      <c r="B14" s="360" t="s">
        <v>1159</v>
      </c>
      <c r="E14" s="360">
        <v>12</v>
      </c>
    </row>
    <row r="15" spans="1:5">
      <c r="A15" s="362">
        <v>1.7</v>
      </c>
      <c r="B15" s="360" t="s">
        <v>900</v>
      </c>
      <c r="E15" s="360">
        <v>17</v>
      </c>
    </row>
    <row r="16" spans="1:5">
      <c r="A16" s="362">
        <v>1.8</v>
      </c>
      <c r="B16" s="360" t="s">
        <v>1147</v>
      </c>
      <c r="E16" s="360">
        <v>22</v>
      </c>
    </row>
    <row r="17" spans="1:5">
      <c r="A17" s="363">
        <v>1.9</v>
      </c>
      <c r="B17" s="360" t="s">
        <v>901</v>
      </c>
      <c r="E17" s="360">
        <v>22</v>
      </c>
    </row>
    <row r="18" spans="1:5">
      <c r="A18" s="362" t="s">
        <v>902</v>
      </c>
      <c r="B18" s="360" t="s">
        <v>903</v>
      </c>
      <c r="E18" s="360">
        <v>23</v>
      </c>
    </row>
    <row r="19" spans="1:5" ht="10.5" customHeight="1"/>
    <row r="20" spans="1:5" ht="12.75">
      <c r="A20" s="361" t="s">
        <v>904</v>
      </c>
    </row>
    <row r="21" spans="1:5">
      <c r="A21" s="360">
        <v>2.1</v>
      </c>
      <c r="B21" s="360" t="s">
        <v>905</v>
      </c>
      <c r="E21" s="360">
        <v>24</v>
      </c>
    </row>
    <row r="22" spans="1:5">
      <c r="A22" s="360">
        <v>2.2000000000000002</v>
      </c>
      <c r="B22" s="360" t="s">
        <v>906</v>
      </c>
      <c r="E22" s="360">
        <v>25</v>
      </c>
    </row>
    <row r="23" spans="1:5" ht="10.5" customHeight="1"/>
    <row r="24" spans="1:5" ht="13.15" customHeight="1">
      <c r="A24" s="361" t="s">
        <v>907</v>
      </c>
    </row>
    <row r="25" spans="1:5" ht="10.5" customHeight="1">
      <c r="A25" s="360">
        <v>3.1</v>
      </c>
      <c r="B25" s="360" t="s">
        <v>1148</v>
      </c>
      <c r="E25" s="360">
        <v>26</v>
      </c>
    </row>
    <row r="26" spans="1:5" ht="10.5" customHeight="1"/>
    <row r="27" spans="1:5" ht="12.75">
      <c r="A27" s="361" t="s">
        <v>2</v>
      </c>
    </row>
    <row r="28" spans="1:5">
      <c r="A28" s="360">
        <v>4.0999999999999996</v>
      </c>
      <c r="B28" s="360" t="s">
        <v>908</v>
      </c>
      <c r="E28" s="360">
        <v>27</v>
      </c>
    </row>
    <row r="29" spans="1:5">
      <c r="A29" s="362" t="s">
        <v>909</v>
      </c>
      <c r="B29" s="360" t="s">
        <v>910</v>
      </c>
      <c r="E29" s="360">
        <v>28</v>
      </c>
    </row>
    <row r="30" spans="1:5">
      <c r="A30" s="362" t="s">
        <v>911</v>
      </c>
      <c r="B30" s="360" t="s">
        <v>1149</v>
      </c>
      <c r="E30" s="360">
        <v>29</v>
      </c>
    </row>
    <row r="31" spans="1:5" ht="10.5" customHeight="1"/>
    <row r="32" spans="1:5" ht="12.75">
      <c r="A32" s="361" t="s">
        <v>912</v>
      </c>
    </row>
    <row r="33" spans="1:6">
      <c r="A33" s="360">
        <v>5.0999999999999996</v>
      </c>
      <c r="B33" s="360" t="s">
        <v>913</v>
      </c>
      <c r="E33" s="360">
        <v>31</v>
      </c>
      <c r="F33" s="573"/>
    </row>
    <row r="34" spans="1:6">
      <c r="A34" s="360">
        <v>5.2</v>
      </c>
      <c r="B34" s="360" t="s">
        <v>993</v>
      </c>
      <c r="E34" s="360">
        <v>32</v>
      </c>
    </row>
    <row r="35" spans="1:6">
      <c r="A35" s="362" t="s">
        <v>914</v>
      </c>
      <c r="B35" s="360" t="s">
        <v>1150</v>
      </c>
      <c r="E35" s="360">
        <v>34</v>
      </c>
    </row>
    <row r="36" spans="1:6">
      <c r="A36" s="362" t="s">
        <v>915</v>
      </c>
      <c r="B36" s="360" t="s">
        <v>916</v>
      </c>
      <c r="E36" s="360">
        <v>34</v>
      </c>
    </row>
    <row r="37" spans="1:6">
      <c r="A37" s="362" t="s">
        <v>917</v>
      </c>
      <c r="B37" s="360" t="s">
        <v>918</v>
      </c>
      <c r="E37" s="360">
        <v>35</v>
      </c>
    </row>
    <row r="38" spans="1:6">
      <c r="A38" s="362" t="s">
        <v>919</v>
      </c>
      <c r="B38" s="360" t="s">
        <v>1152</v>
      </c>
      <c r="E38" s="360">
        <v>40</v>
      </c>
    </row>
    <row r="39" spans="1:6">
      <c r="A39" s="362" t="s">
        <v>992</v>
      </c>
      <c r="B39" s="360" t="s">
        <v>1153</v>
      </c>
      <c r="E39" s="360">
        <v>42</v>
      </c>
    </row>
    <row r="40" spans="1:6" ht="10.5" customHeight="1"/>
    <row r="41" spans="1:6" ht="12.75">
      <c r="A41" s="361" t="s">
        <v>920</v>
      </c>
    </row>
    <row r="42" spans="1:6">
      <c r="A42" s="360">
        <v>6.1</v>
      </c>
      <c r="B42" s="360" t="s">
        <v>921</v>
      </c>
      <c r="E42" s="360">
        <v>43</v>
      </c>
    </row>
    <row r="43" spans="1:6">
      <c r="A43" s="360">
        <v>6.2</v>
      </c>
      <c r="B43" s="360" t="s">
        <v>1154</v>
      </c>
      <c r="E43" s="360">
        <v>44</v>
      </c>
    </row>
    <row r="44" spans="1:6">
      <c r="A44" s="360">
        <v>6.3</v>
      </c>
      <c r="B44" s="360" t="s">
        <v>1155</v>
      </c>
      <c r="E44" s="360">
        <v>49</v>
      </c>
    </row>
    <row r="45" spans="1:6" ht="12.75" customHeight="1">
      <c r="A45" s="360">
        <v>6.4</v>
      </c>
      <c r="B45" s="1256" t="s">
        <v>1164</v>
      </c>
      <c r="C45" s="1254"/>
      <c r="D45" s="1254"/>
      <c r="E45" s="360">
        <v>54</v>
      </c>
    </row>
    <row r="46" spans="1:6" ht="10.5" customHeight="1"/>
    <row r="47" spans="1:6" ht="12.75">
      <c r="A47" s="467" t="s">
        <v>944</v>
      </c>
      <c r="B47" s="468"/>
      <c r="C47" s="468"/>
      <c r="D47" s="468"/>
      <c r="E47" s="468"/>
    </row>
    <row r="48" spans="1:6" ht="10.5" customHeight="1">
      <c r="A48" s="468">
        <v>7.1</v>
      </c>
      <c r="B48" s="468" t="s">
        <v>1156</v>
      </c>
      <c r="C48" s="468"/>
      <c r="D48" s="468"/>
      <c r="E48" s="468">
        <v>59</v>
      </c>
    </row>
    <row r="49" spans="1:5" ht="10.5" customHeight="1"/>
    <row r="50" spans="1:5" ht="12.75">
      <c r="A50" s="361" t="s">
        <v>332</v>
      </c>
      <c r="E50" s="360">
        <v>60</v>
      </c>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5:A38 A29:A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25"/>
  <sheetViews>
    <sheetView zoomScaleNormal="100" workbookViewId="0"/>
  </sheetViews>
  <sheetFormatPr defaultRowHeight="12.75"/>
  <cols>
    <col min="1" max="1" width="12.85546875" customWidth="1"/>
    <col min="2" max="2" width="15" customWidth="1"/>
    <col min="3" max="3" width="13.7109375" customWidth="1"/>
    <col min="4" max="4" width="13" customWidth="1"/>
    <col min="5" max="6" width="15" customWidth="1"/>
    <col min="7" max="7" width="19.28515625" customWidth="1"/>
    <col min="8" max="8" width="19.140625" customWidth="1"/>
  </cols>
  <sheetData>
    <row r="1" spans="1:8" ht="18">
      <c r="A1" s="1067" t="s">
        <v>328</v>
      </c>
      <c r="B1" s="12"/>
      <c r="C1" s="12"/>
      <c r="D1" s="12"/>
      <c r="E1" s="14"/>
      <c r="F1" s="124"/>
      <c r="G1" s="124"/>
      <c r="H1" s="12"/>
    </row>
    <row r="2" spans="1:8" ht="15.75">
      <c r="A2" s="125" t="s">
        <v>209</v>
      </c>
      <c r="B2" s="12"/>
      <c r="C2" s="12"/>
      <c r="D2" s="12"/>
      <c r="E2" s="14"/>
      <c r="F2" s="126"/>
      <c r="G2" s="126"/>
      <c r="H2" s="12"/>
    </row>
    <row r="3" spans="1:8">
      <c r="A3" s="45"/>
      <c r="B3" s="599" t="s">
        <v>1032</v>
      </c>
      <c r="C3" s="12"/>
      <c r="D3" s="12"/>
      <c r="E3" s="14"/>
      <c r="F3" s="45"/>
      <c r="G3" s="45"/>
      <c r="H3" s="12"/>
    </row>
    <row r="4" spans="1:8" ht="13.5" thickBot="1">
      <c r="A4" s="574"/>
      <c r="B4" s="12"/>
      <c r="C4" s="12"/>
      <c r="D4" s="12"/>
      <c r="E4" s="14"/>
      <c r="F4" s="127"/>
      <c r="G4" s="127"/>
      <c r="H4" s="12"/>
    </row>
    <row r="5" spans="1:8" ht="13.5" thickTop="1">
      <c r="A5" s="128"/>
      <c r="B5" s="129" t="s">
        <v>210</v>
      </c>
      <c r="C5" s="129" t="s">
        <v>211</v>
      </c>
      <c r="D5" s="130" t="s">
        <v>212</v>
      </c>
      <c r="E5" s="129" t="s">
        <v>213</v>
      </c>
      <c r="F5" s="131" t="s">
        <v>214</v>
      </c>
      <c r="G5" s="131" t="s">
        <v>959</v>
      </c>
      <c r="H5" s="131"/>
    </row>
    <row r="6" spans="1:8">
      <c r="A6" s="132" t="s">
        <v>36</v>
      </c>
      <c r="B6" s="133" t="s">
        <v>215</v>
      </c>
      <c r="C6" s="133" t="s">
        <v>216</v>
      </c>
      <c r="D6" s="135" t="s">
        <v>23</v>
      </c>
      <c r="E6" s="136" t="s">
        <v>23</v>
      </c>
      <c r="F6" s="134" t="s">
        <v>218</v>
      </c>
      <c r="G6" s="134" t="s">
        <v>960</v>
      </c>
      <c r="H6" s="134"/>
    </row>
    <row r="7" spans="1:8">
      <c r="A7" s="137">
        <v>2007</v>
      </c>
      <c r="B7" s="570">
        <v>561046000</v>
      </c>
      <c r="C7" s="571">
        <v>6181000</v>
      </c>
      <c r="D7" s="570">
        <v>152864000</v>
      </c>
      <c r="E7" s="570">
        <v>7084000</v>
      </c>
      <c r="F7" s="571">
        <v>5284000</v>
      </c>
      <c r="G7" s="1005" t="s">
        <v>74</v>
      </c>
      <c r="H7" s="1005"/>
    </row>
    <row r="8" spans="1:8">
      <c r="A8" s="137">
        <v>2008</v>
      </c>
      <c r="B8" s="138">
        <v>438009000</v>
      </c>
      <c r="C8" s="45">
        <v>6187000</v>
      </c>
      <c r="D8" s="138">
        <v>153378000</v>
      </c>
      <c r="E8" s="138">
        <v>5872000</v>
      </c>
      <c r="F8" s="45">
        <v>5646000</v>
      </c>
      <c r="G8" s="1005" t="s">
        <v>74</v>
      </c>
      <c r="H8" s="1005"/>
    </row>
    <row r="9" spans="1:8">
      <c r="A9" s="137">
        <v>2009</v>
      </c>
      <c r="B9" s="139">
        <v>298398000</v>
      </c>
      <c r="C9" s="127">
        <v>5862000</v>
      </c>
      <c r="D9" s="127">
        <v>6006000</v>
      </c>
      <c r="E9" s="139">
        <v>4612000</v>
      </c>
      <c r="F9" s="127">
        <v>6151000</v>
      </c>
      <c r="G9" s="1005" t="s">
        <v>74</v>
      </c>
      <c r="H9" s="1005"/>
    </row>
    <row r="10" spans="1:8">
      <c r="A10" s="140">
        <v>2010</v>
      </c>
      <c r="B10" s="139">
        <v>275338000</v>
      </c>
      <c r="C10" s="127">
        <v>5635000</v>
      </c>
      <c r="D10" s="127">
        <v>5671000</v>
      </c>
      <c r="E10" s="139">
        <v>3618000</v>
      </c>
      <c r="F10" s="127">
        <v>6223000</v>
      </c>
      <c r="G10" s="1005" t="s">
        <v>74</v>
      </c>
      <c r="H10" s="1005"/>
    </row>
    <row r="11" spans="1:8">
      <c r="A11" s="140">
        <v>2011</v>
      </c>
      <c r="B11" s="139">
        <v>276572000</v>
      </c>
      <c r="C11" s="127">
        <v>6176000</v>
      </c>
      <c r="D11" s="127">
        <v>2713000</v>
      </c>
      <c r="E11" s="139">
        <v>3477000</v>
      </c>
      <c r="F11" s="127">
        <v>5985000</v>
      </c>
      <c r="G11" s="1005" t="s">
        <v>74</v>
      </c>
      <c r="H11" s="1005"/>
    </row>
    <row r="12" spans="1:8">
      <c r="A12" s="140">
        <v>2012</v>
      </c>
      <c r="B12" s="139">
        <v>307149000</v>
      </c>
      <c r="C12" s="127">
        <v>6254000</v>
      </c>
      <c r="D12" s="127">
        <v>298000</v>
      </c>
      <c r="E12" s="139">
        <v>3676000</v>
      </c>
      <c r="F12" s="127">
        <v>6880000</v>
      </c>
      <c r="G12" s="1005" t="s">
        <v>74</v>
      </c>
      <c r="H12" s="1005"/>
    </row>
    <row r="13" spans="1:8">
      <c r="A13" s="140">
        <v>2013</v>
      </c>
      <c r="B13" s="139">
        <v>360109000</v>
      </c>
      <c r="C13" s="139">
        <v>6181000</v>
      </c>
      <c r="D13" s="127">
        <v>-268000</v>
      </c>
      <c r="E13" s="139">
        <v>5514000</v>
      </c>
      <c r="F13" s="127">
        <v>7327000</v>
      </c>
      <c r="G13" s="1005" t="s">
        <v>74</v>
      </c>
      <c r="H13" s="1005"/>
    </row>
    <row r="14" spans="1:8">
      <c r="A14" s="140">
        <v>2014</v>
      </c>
      <c r="B14" s="139">
        <v>296103000</v>
      </c>
      <c r="C14" s="139">
        <v>6425000</v>
      </c>
      <c r="D14" s="127">
        <v>196000</v>
      </c>
      <c r="E14" s="139">
        <v>4222000</v>
      </c>
      <c r="F14" s="127">
        <v>6979000</v>
      </c>
      <c r="G14" s="1009">
        <v>320421000</v>
      </c>
      <c r="H14" s="1005"/>
    </row>
    <row r="15" spans="1:8">
      <c r="A15" s="140">
        <v>2015</v>
      </c>
      <c r="B15" s="139">
        <v>331713000</v>
      </c>
      <c r="C15" s="139">
        <v>6419000</v>
      </c>
      <c r="D15" s="127">
        <v>98000</v>
      </c>
      <c r="E15" s="139">
        <v>4493000</v>
      </c>
      <c r="F15" s="127">
        <v>7089000</v>
      </c>
      <c r="G15" s="1042">
        <v>300641000</v>
      </c>
      <c r="H15" s="1009"/>
    </row>
    <row r="16" spans="1:8">
      <c r="A16" s="140">
        <v>2016</v>
      </c>
      <c r="B16" s="139">
        <v>354104000</v>
      </c>
      <c r="C16" s="139">
        <v>6364000</v>
      </c>
      <c r="D16" s="139">
        <v>222000</v>
      </c>
      <c r="E16" s="139">
        <v>4688000</v>
      </c>
      <c r="F16" s="127">
        <v>6538000</v>
      </c>
      <c r="G16" s="127">
        <v>339081000</v>
      </c>
      <c r="H16" s="127"/>
    </row>
    <row r="17" spans="1:8">
      <c r="A17" s="140">
        <v>2017</v>
      </c>
      <c r="B17" s="139">
        <f>ROUND(35399022.11+-14965.45+391684218.9+-48109261.42+-202082.29,-3)</f>
        <v>378757000</v>
      </c>
      <c r="C17" s="139">
        <f>ROUND(6012334.36+-35588.57+0+544741.82,-3)</f>
        <v>6521000</v>
      </c>
      <c r="D17" s="139">
        <f>ROUND(96014.53+8106321.43,-3)</f>
        <v>8202000</v>
      </c>
      <c r="E17" s="139">
        <f>ROUND(3596791.36,-3)</f>
        <v>3597000</v>
      </c>
      <c r="F17" s="127">
        <f>ROUND(5556026.37+790342.23,-3)</f>
        <v>6346000</v>
      </c>
      <c r="G17" s="127">
        <f>ROUND(545184174.3-204273741.07,-3)</f>
        <v>340910000</v>
      </c>
      <c r="H17" s="127"/>
    </row>
    <row r="18" spans="1:8">
      <c r="A18" s="1092"/>
      <c r="B18" s="1230">
        <f t="shared" ref="B18:G18" si="0">B17/B16-1</f>
        <v>6.9620789372613734E-2</v>
      </c>
      <c r="C18" s="1230">
        <f t="shared" si="0"/>
        <v>2.4670018856065346E-2</v>
      </c>
      <c r="D18" s="1230">
        <f t="shared" si="0"/>
        <v>35.945945945945944</v>
      </c>
      <c r="E18" s="1230">
        <f t="shared" si="0"/>
        <v>-0.23272184300341292</v>
      </c>
      <c r="F18" s="1230">
        <f t="shared" si="0"/>
        <v>-2.9366778831446894E-2</v>
      </c>
      <c r="G18" s="1230">
        <f t="shared" si="0"/>
        <v>5.3939914061831296E-3</v>
      </c>
      <c r="H18" s="1023"/>
    </row>
    <row r="19" spans="1:8">
      <c r="A19" s="703" t="s">
        <v>1</v>
      </c>
      <c r="B19" s="1091"/>
      <c r="C19" s="9"/>
      <c r="D19" s="9"/>
      <c r="E19" s="9"/>
      <c r="F19" s="141"/>
      <c r="G19" s="141"/>
      <c r="H19" s="9"/>
    </row>
    <row r="20" spans="1:8" ht="79.5" customHeight="1">
      <c r="A20" s="1330" t="s">
        <v>1035</v>
      </c>
      <c r="B20" s="1331"/>
      <c r="C20" s="1331"/>
      <c r="D20" s="1331"/>
      <c r="E20" s="1331"/>
      <c r="F20" s="1331"/>
      <c r="G20" s="1331"/>
      <c r="H20" s="1331"/>
    </row>
    <row r="21" spans="1:8" ht="27" customHeight="1">
      <c r="A21" s="1332" t="s">
        <v>219</v>
      </c>
      <c r="B21" s="1332"/>
      <c r="C21" s="1332"/>
      <c r="D21" s="1332"/>
      <c r="E21" s="1332"/>
      <c r="F21" s="1332"/>
      <c r="G21" s="1332"/>
      <c r="H21" s="1332"/>
    </row>
    <row r="22" spans="1:8" ht="63.6" customHeight="1">
      <c r="A22" s="1327" t="s">
        <v>1097</v>
      </c>
      <c r="B22" s="1327"/>
      <c r="C22" s="1327"/>
      <c r="D22" s="1327"/>
      <c r="E22" s="1327"/>
      <c r="F22" s="1327"/>
      <c r="G22" s="1327"/>
      <c r="H22" s="1327"/>
    </row>
    <row r="23" spans="1:8" ht="15.75" customHeight="1">
      <c r="A23" s="1328" t="s">
        <v>1098</v>
      </c>
      <c r="B23" s="1329"/>
      <c r="C23" s="1329"/>
      <c r="D23" s="1329"/>
      <c r="E23" s="1329"/>
      <c r="F23" s="1329"/>
      <c r="G23" s="1329"/>
      <c r="H23" s="1329"/>
    </row>
    <row r="24" spans="1:8" ht="15.6" customHeight="1">
      <c r="A24" s="1328" t="s">
        <v>1099</v>
      </c>
      <c r="B24" s="1329"/>
      <c r="C24" s="1329"/>
      <c r="D24" s="1329"/>
      <c r="E24" s="1329"/>
      <c r="F24" s="1329"/>
      <c r="G24" s="1329"/>
      <c r="H24" s="1329"/>
    </row>
    <row r="25" spans="1:8" ht="78.599999999999994" customHeight="1">
      <c r="A25" s="1327" t="s">
        <v>1100</v>
      </c>
      <c r="B25" s="1327"/>
      <c r="C25" s="1327"/>
      <c r="D25" s="1327"/>
      <c r="E25" s="1327"/>
      <c r="F25" s="1327"/>
      <c r="G25" s="1327"/>
      <c r="H25" s="1327"/>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5:H25"/>
    <mergeCell ref="A23:H23"/>
    <mergeCell ref="A24:H24"/>
    <mergeCell ref="A20:H20"/>
    <mergeCell ref="A21:H21"/>
    <mergeCell ref="A22:H22"/>
  </mergeCells>
  <phoneticPr fontId="13" type="noConversion"/>
  <printOptions horizontalCentered="1"/>
  <pageMargins left="0.75" right="0.75" top="0.75" bottom="1" header="0.5" footer="0.5"/>
  <pageSetup scale="91"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51"/>
  <sheetViews>
    <sheetView zoomScaleNormal="100" workbookViewId="0"/>
  </sheetViews>
  <sheetFormatPr defaultRowHeight="12.75"/>
  <cols>
    <col min="1" max="5" width="11.7109375" bestFit="1" customWidth="1"/>
    <col min="6" max="6" width="13.140625" customWidth="1"/>
    <col min="7" max="7" width="14.5703125" customWidth="1"/>
    <col min="8" max="8" width="11.85546875" bestFit="1" customWidth="1"/>
  </cols>
  <sheetData>
    <row r="1" spans="1:9" ht="17.45" customHeight="1">
      <c r="A1" s="1068" t="s">
        <v>329</v>
      </c>
      <c r="B1" s="12"/>
      <c r="C1" s="12"/>
      <c r="D1" s="12"/>
      <c r="E1" s="12"/>
      <c r="F1" s="14"/>
      <c r="G1" s="12"/>
      <c r="H1" s="12"/>
    </row>
    <row r="2" spans="1:9" ht="15.6" customHeight="1">
      <c r="A2" s="8" t="s">
        <v>1094</v>
      </c>
      <c r="B2" s="12"/>
      <c r="C2" s="12"/>
      <c r="D2" s="12"/>
      <c r="E2" s="12"/>
      <c r="F2" s="14"/>
      <c r="G2" s="12"/>
      <c r="H2" s="12"/>
    </row>
    <row r="3" spans="1:9" ht="15" customHeight="1" thickBot="1">
      <c r="A3" s="607"/>
      <c r="B3" s="714"/>
      <c r="C3" s="12"/>
      <c r="D3" s="12"/>
      <c r="E3" s="12"/>
      <c r="F3" s="12"/>
      <c r="G3" s="14"/>
      <c r="H3" s="14"/>
    </row>
    <row r="4" spans="1:9" ht="15" customHeight="1" thickTop="1">
      <c r="A4" s="128"/>
      <c r="B4" s="131" t="s">
        <v>220</v>
      </c>
      <c r="C4" s="129" t="s">
        <v>221</v>
      </c>
      <c r="D4" s="129" t="s">
        <v>222</v>
      </c>
      <c r="E4" s="129" t="s">
        <v>226</v>
      </c>
      <c r="F4" s="131" t="s">
        <v>223</v>
      </c>
      <c r="G4" s="131" t="s">
        <v>224</v>
      </c>
      <c r="H4" s="128"/>
    </row>
    <row r="5" spans="1:9" ht="15" customHeight="1">
      <c r="A5" s="134" t="s">
        <v>36</v>
      </c>
      <c r="B5" s="134" t="s">
        <v>225</v>
      </c>
      <c r="C5" s="134" t="s">
        <v>217</v>
      </c>
      <c r="D5" s="134" t="s">
        <v>217</v>
      </c>
      <c r="E5" s="1229" t="s">
        <v>217</v>
      </c>
      <c r="F5" s="134" t="s">
        <v>23</v>
      </c>
      <c r="G5" s="134" t="s">
        <v>227</v>
      </c>
      <c r="H5" s="134" t="s">
        <v>228</v>
      </c>
    </row>
    <row r="6" spans="1:9" ht="15" customHeight="1">
      <c r="A6" s="137">
        <v>2007</v>
      </c>
      <c r="B6" s="571">
        <v>5109000</v>
      </c>
      <c r="C6" s="571">
        <v>183000</v>
      </c>
      <c r="D6" s="571">
        <v>59000</v>
      </c>
      <c r="E6" s="571">
        <v>286000</v>
      </c>
      <c r="F6" s="1004">
        <v>171992000</v>
      </c>
      <c r="G6" s="1004">
        <v>14928000</v>
      </c>
      <c r="H6" s="570">
        <v>7886000</v>
      </c>
    </row>
    <row r="7" spans="1:9" ht="15" customHeight="1">
      <c r="A7" s="137">
        <v>2008</v>
      </c>
      <c r="B7" s="45">
        <v>5028000</v>
      </c>
      <c r="C7" s="45">
        <v>156000</v>
      </c>
      <c r="D7" s="45">
        <v>133000</v>
      </c>
      <c r="E7" s="45">
        <v>353000</v>
      </c>
      <c r="F7" s="45">
        <v>168035000</v>
      </c>
      <c r="G7" s="45">
        <v>15911000</v>
      </c>
      <c r="H7" s="138">
        <v>5303000</v>
      </c>
    </row>
    <row r="8" spans="1:9" ht="15" customHeight="1">
      <c r="A8" s="140">
        <v>2009</v>
      </c>
      <c r="B8" s="127">
        <v>4668000</v>
      </c>
      <c r="C8" s="127">
        <v>151000</v>
      </c>
      <c r="D8" s="127">
        <v>80000</v>
      </c>
      <c r="E8" s="127">
        <v>388000</v>
      </c>
      <c r="F8" s="127">
        <v>167497000</v>
      </c>
      <c r="G8" s="127">
        <v>16253000</v>
      </c>
      <c r="H8" s="139">
        <v>3565000</v>
      </c>
    </row>
    <row r="9" spans="1:9" ht="15" customHeight="1">
      <c r="A9" s="140">
        <v>2010</v>
      </c>
      <c r="B9" s="127">
        <v>5107000</v>
      </c>
      <c r="C9" s="127">
        <v>146000</v>
      </c>
      <c r="D9" s="127">
        <v>99000</v>
      </c>
      <c r="E9" s="127">
        <v>549000</v>
      </c>
      <c r="F9" s="127">
        <v>158389000</v>
      </c>
      <c r="G9" s="127">
        <v>17668000</v>
      </c>
      <c r="H9" s="139">
        <v>8309000</v>
      </c>
    </row>
    <row r="10" spans="1:9" ht="15" customHeight="1">
      <c r="A10" s="140">
        <v>2011</v>
      </c>
      <c r="B10" s="127">
        <v>5143000</v>
      </c>
      <c r="C10" s="127">
        <v>151000</v>
      </c>
      <c r="D10" s="127">
        <v>102000</v>
      </c>
      <c r="E10" s="127">
        <v>424000</v>
      </c>
      <c r="F10" s="127">
        <v>155719000</v>
      </c>
      <c r="G10" s="127">
        <v>18012000</v>
      </c>
      <c r="H10" s="139">
        <v>6449000</v>
      </c>
    </row>
    <row r="11" spans="1:9" ht="15" customHeight="1">
      <c r="A11" s="140">
        <v>2012</v>
      </c>
      <c r="B11" s="127">
        <v>3412000</v>
      </c>
      <c r="C11" s="127">
        <v>149000</v>
      </c>
      <c r="D11" s="127">
        <v>172000</v>
      </c>
      <c r="E11" s="127">
        <v>596000</v>
      </c>
      <c r="F11" s="127">
        <v>173911000</v>
      </c>
      <c r="G11" s="127">
        <v>18542000</v>
      </c>
      <c r="H11" s="139">
        <v>4725000</v>
      </c>
    </row>
    <row r="12" spans="1:9" ht="15" customHeight="1">
      <c r="A12" s="140">
        <v>2013</v>
      </c>
      <c r="B12" s="127">
        <v>2544000</v>
      </c>
      <c r="C12" s="127">
        <v>160000</v>
      </c>
      <c r="D12" s="127">
        <v>265000</v>
      </c>
      <c r="E12" s="127">
        <v>895000</v>
      </c>
      <c r="F12" s="127">
        <v>169297000</v>
      </c>
      <c r="G12" s="127">
        <v>18577000</v>
      </c>
      <c r="H12" s="139">
        <v>5753000</v>
      </c>
      <c r="I12" s="23"/>
    </row>
    <row r="13" spans="1:9" ht="15" customHeight="1">
      <c r="A13" s="140">
        <v>2014</v>
      </c>
      <c r="B13" s="127">
        <v>2611000</v>
      </c>
      <c r="C13" s="127">
        <v>152000</v>
      </c>
      <c r="D13" s="127">
        <v>224000</v>
      </c>
      <c r="E13" s="127">
        <v>811000</v>
      </c>
      <c r="F13" s="127">
        <v>161619000</v>
      </c>
      <c r="G13" s="127">
        <v>19007000</v>
      </c>
      <c r="H13" s="139">
        <v>2919000</v>
      </c>
      <c r="I13" s="23"/>
    </row>
    <row r="14" spans="1:9" ht="15" customHeight="1">
      <c r="A14" s="140">
        <v>2015</v>
      </c>
      <c r="B14" s="127">
        <v>2738000</v>
      </c>
      <c r="C14" s="127">
        <v>175000</v>
      </c>
      <c r="D14" s="127">
        <v>289000</v>
      </c>
      <c r="E14" s="127">
        <v>735000</v>
      </c>
      <c r="F14" s="127">
        <v>159856000</v>
      </c>
      <c r="G14" s="127">
        <v>19141000</v>
      </c>
      <c r="H14" s="139">
        <v>5001000</v>
      </c>
      <c r="I14" s="23"/>
    </row>
    <row r="15" spans="1:9" ht="15" customHeight="1">
      <c r="A15" s="140">
        <v>2016</v>
      </c>
      <c r="B15" s="127">
        <v>2871000</v>
      </c>
      <c r="C15" s="127">
        <v>183000</v>
      </c>
      <c r="D15" s="127">
        <v>320000</v>
      </c>
      <c r="E15" s="139">
        <v>1036000</v>
      </c>
      <c r="F15" s="127">
        <v>159286000</v>
      </c>
      <c r="G15" s="127">
        <v>19455000</v>
      </c>
      <c r="H15" s="139">
        <v>6056000</v>
      </c>
      <c r="I15" s="23"/>
    </row>
    <row r="16" spans="1:9" ht="15" customHeight="1">
      <c r="A16" s="140">
        <v>2017</v>
      </c>
      <c r="B16" s="139">
        <f>ROUND(3479349.54+-710517.62,-3)</f>
        <v>2769000</v>
      </c>
      <c r="C16" s="1024">
        <f>ROUND(225327.79+-17930.89,-3)</f>
        <v>207000</v>
      </c>
      <c r="D16" s="1024">
        <f>ROUND(264760.85,-3)</f>
        <v>265000</v>
      </c>
      <c r="E16" s="1024">
        <f>ROUND(1058067.44,-3)</f>
        <v>1058000</v>
      </c>
      <c r="F16" s="1024">
        <f>ROUND(151116984.644,-3)</f>
        <v>151117000</v>
      </c>
      <c r="G16" s="1024">
        <f>ROUND(20081422.99,-3)</f>
        <v>20081000</v>
      </c>
      <c r="H16" s="1024">
        <f>ROUND(4656923.57+-383469.85,-3)</f>
        <v>4273000</v>
      </c>
      <c r="I16" s="23"/>
    </row>
    <row r="17" spans="1:10" ht="9" customHeight="1">
      <c r="A17" s="1043"/>
      <c r="B17" s="1023">
        <f>B16/B15-1</f>
        <v>-3.5527690700104531E-2</v>
      </c>
      <c r="C17" s="1023">
        <f t="shared" ref="C17:H17" si="0">C16/C15-1</f>
        <v>0.13114754098360648</v>
      </c>
      <c r="D17" s="1023">
        <f t="shared" si="0"/>
        <v>-0.171875</v>
      </c>
      <c r="E17" s="1023">
        <f t="shared" si="0"/>
        <v>2.1235521235521304E-2</v>
      </c>
      <c r="F17" s="1023">
        <f t="shared" si="0"/>
        <v>-5.1285109802493678E-2</v>
      </c>
      <c r="G17" s="1023">
        <f t="shared" si="0"/>
        <v>3.2176818298637944E-2</v>
      </c>
      <c r="H17" s="1023">
        <f t="shared" si="0"/>
        <v>-0.29441875825627473</v>
      </c>
    </row>
    <row r="18" spans="1:10" s="143" customFormat="1" ht="13.15" customHeight="1">
      <c r="A18" s="141" t="s">
        <v>1</v>
      </c>
      <c r="B18" s="1075" t="s">
        <v>1042</v>
      </c>
      <c r="C18" s="599"/>
      <c r="D18" s="599"/>
      <c r="E18" s="599"/>
      <c r="F18" s="599"/>
      <c r="G18" s="599"/>
      <c r="H18" s="599"/>
    </row>
    <row r="19" spans="1:10" s="143" customFormat="1" ht="38.450000000000003" customHeight="1">
      <c r="A19" s="1272" t="s">
        <v>951</v>
      </c>
      <c r="B19" s="1334"/>
      <c r="C19" s="1334"/>
      <c r="D19" s="1334"/>
      <c r="E19" s="1334"/>
      <c r="F19" s="1334"/>
      <c r="G19" s="1334"/>
      <c r="H19" s="1334"/>
    </row>
    <row r="20" spans="1:10" s="143" customFormat="1" ht="28.5" customHeight="1">
      <c r="A20" s="1333" t="s">
        <v>229</v>
      </c>
      <c r="B20" s="1334"/>
      <c r="C20" s="1334"/>
      <c r="D20" s="1334"/>
      <c r="E20" s="1334"/>
      <c r="F20" s="1334"/>
      <c r="G20" s="1334"/>
      <c r="H20" s="1334"/>
    </row>
    <row r="21" spans="1:10" s="143" customFormat="1" ht="40.9" customHeight="1">
      <c r="A21" s="1333" t="s">
        <v>1114</v>
      </c>
      <c r="B21" s="1334"/>
      <c r="C21" s="1334"/>
      <c r="D21" s="1334"/>
      <c r="E21" s="1334"/>
      <c r="F21" s="1334"/>
      <c r="G21" s="1334"/>
      <c r="H21" s="1334"/>
    </row>
    <row r="22" spans="1:10" s="143" customFormat="1" ht="25.5" customHeight="1">
      <c r="A22" s="1333" t="s">
        <v>230</v>
      </c>
      <c r="B22" s="1334"/>
      <c r="C22" s="1334"/>
      <c r="D22" s="1334"/>
      <c r="E22" s="1334"/>
      <c r="F22" s="1334"/>
      <c r="G22" s="1334"/>
      <c r="H22" s="1334"/>
    </row>
    <row r="23" spans="1:10" s="143" customFormat="1" ht="64.5" customHeight="1">
      <c r="A23" s="1333" t="s">
        <v>1095</v>
      </c>
      <c r="B23" s="1334"/>
      <c r="C23" s="1334"/>
      <c r="D23" s="1334"/>
      <c r="E23" s="1334"/>
      <c r="F23" s="1334"/>
      <c r="G23" s="1334"/>
      <c r="H23" s="1334"/>
    </row>
    <row r="24" spans="1:10" s="143" customFormat="1" ht="50.25" customHeight="1">
      <c r="A24" s="1333" t="s">
        <v>324</v>
      </c>
      <c r="B24" s="1334"/>
      <c r="C24" s="1334"/>
      <c r="D24" s="1334"/>
      <c r="E24" s="1334"/>
      <c r="F24" s="1334"/>
      <c r="G24" s="1334"/>
      <c r="H24" s="1334"/>
    </row>
    <row r="25" spans="1:10" s="143" customFormat="1" ht="38.25" customHeight="1">
      <c r="A25" s="1333" t="s">
        <v>1096</v>
      </c>
      <c r="B25" s="1334"/>
      <c r="C25" s="1334"/>
      <c r="D25" s="1334"/>
      <c r="E25" s="1334"/>
      <c r="F25" s="1334"/>
      <c r="G25" s="1334"/>
      <c r="H25" s="1334"/>
    </row>
    <row r="26" spans="1:10" ht="18">
      <c r="A26" s="142" t="s">
        <v>330</v>
      </c>
      <c r="B26" s="12"/>
      <c r="C26" s="12"/>
      <c r="D26" s="12"/>
      <c r="E26" s="12"/>
      <c r="F26" s="14"/>
      <c r="G26" s="12"/>
      <c r="H26" s="12"/>
    </row>
    <row r="27" spans="1:10" ht="15.75">
      <c r="A27" s="8" t="s">
        <v>987</v>
      </c>
      <c r="B27" s="12"/>
      <c r="C27" s="12"/>
      <c r="D27" s="12"/>
      <c r="E27" s="12"/>
      <c r="F27" s="14"/>
      <c r="G27" s="12"/>
      <c r="H27" s="12"/>
    </row>
    <row r="28" spans="1:10" ht="13.5" thickBot="1">
      <c r="A28" s="607"/>
      <c r="B28" s="12"/>
      <c r="C28" s="12"/>
      <c r="D28" s="12"/>
      <c r="E28" s="12"/>
      <c r="F28" s="12"/>
      <c r="G28" s="14"/>
      <c r="H28" s="14"/>
    </row>
    <row r="29" spans="1:10" ht="13.5" thickTop="1">
      <c r="A29" s="128"/>
      <c r="B29" s="131" t="s">
        <v>311</v>
      </c>
      <c r="C29" s="131" t="s">
        <v>345</v>
      </c>
      <c r="D29" s="131" t="s">
        <v>312</v>
      </c>
      <c r="E29" s="131" t="s">
        <v>313</v>
      </c>
      <c r="F29" s="131" t="s">
        <v>314</v>
      </c>
      <c r="G29" s="131" t="s">
        <v>315</v>
      </c>
      <c r="H29" s="131" t="s">
        <v>346</v>
      </c>
      <c r="I29" s="131" t="s">
        <v>344</v>
      </c>
    </row>
    <row r="30" spans="1:10">
      <c r="A30" s="134" t="s">
        <v>36</v>
      </c>
      <c r="B30" s="134" t="s">
        <v>23</v>
      </c>
      <c r="C30" s="134" t="s">
        <v>23</v>
      </c>
      <c r="D30" s="134" t="s">
        <v>316</v>
      </c>
      <c r="E30" s="134" t="s">
        <v>227</v>
      </c>
      <c r="F30" s="134" t="s">
        <v>217</v>
      </c>
      <c r="G30" s="134" t="s">
        <v>23</v>
      </c>
      <c r="H30" s="134" t="s">
        <v>23</v>
      </c>
      <c r="I30" s="134" t="s">
        <v>23</v>
      </c>
    </row>
    <row r="31" spans="1:10">
      <c r="A31" s="137">
        <v>2007</v>
      </c>
      <c r="B31" s="571">
        <v>302000</v>
      </c>
      <c r="C31" s="571">
        <v>134000</v>
      </c>
      <c r="D31" s="571">
        <v>173000</v>
      </c>
      <c r="E31" s="571">
        <v>1978000</v>
      </c>
      <c r="F31" s="571">
        <v>219000</v>
      </c>
      <c r="G31" s="571">
        <v>884000</v>
      </c>
      <c r="H31" s="571">
        <v>12000</v>
      </c>
      <c r="I31" s="144">
        <v>130000</v>
      </c>
    </row>
    <row r="32" spans="1:10">
      <c r="A32" s="137">
        <v>2008</v>
      </c>
      <c r="B32" s="45">
        <v>251000</v>
      </c>
      <c r="C32" s="45">
        <v>93000</v>
      </c>
      <c r="D32" s="45">
        <v>250000</v>
      </c>
      <c r="E32" s="45">
        <v>2048000</v>
      </c>
      <c r="F32" s="45">
        <v>208000</v>
      </c>
      <c r="G32" s="45">
        <v>893000</v>
      </c>
      <c r="H32" s="45">
        <v>12000</v>
      </c>
      <c r="I32" s="1044">
        <v>123000</v>
      </c>
      <c r="J32" s="428"/>
    </row>
    <row r="33" spans="1:10">
      <c r="A33" s="140">
        <v>2009</v>
      </c>
      <c r="B33" s="127">
        <v>214000</v>
      </c>
      <c r="C33" s="127">
        <v>100000</v>
      </c>
      <c r="D33" s="127">
        <v>536000</v>
      </c>
      <c r="E33" s="127">
        <v>1971000</v>
      </c>
      <c r="F33" s="127">
        <v>199000</v>
      </c>
      <c r="G33" s="127">
        <v>896000</v>
      </c>
      <c r="H33" s="127">
        <v>12000</v>
      </c>
      <c r="I33" s="1044">
        <v>126000</v>
      </c>
      <c r="J33" s="428"/>
    </row>
    <row r="34" spans="1:10">
      <c r="A34" s="140">
        <v>2010</v>
      </c>
      <c r="B34" s="127">
        <v>287000</v>
      </c>
      <c r="C34" s="127">
        <v>117000</v>
      </c>
      <c r="D34" s="127">
        <v>272000</v>
      </c>
      <c r="E34" s="127">
        <v>1875000</v>
      </c>
      <c r="F34" s="127">
        <v>200000</v>
      </c>
      <c r="G34" s="127">
        <v>994000</v>
      </c>
      <c r="H34" s="127">
        <v>11000</v>
      </c>
      <c r="I34" s="127">
        <v>115000</v>
      </c>
      <c r="J34" s="428"/>
    </row>
    <row r="35" spans="1:10">
      <c r="A35" s="140">
        <v>2011</v>
      </c>
      <c r="B35" s="127">
        <v>240000</v>
      </c>
      <c r="C35" s="127">
        <v>103000</v>
      </c>
      <c r="D35" s="127">
        <v>192000</v>
      </c>
      <c r="E35" s="127">
        <v>1849000</v>
      </c>
      <c r="F35" s="127">
        <v>174000</v>
      </c>
      <c r="G35" s="127">
        <v>888000</v>
      </c>
      <c r="H35" s="127">
        <v>9000</v>
      </c>
      <c r="I35" s="127">
        <v>94000</v>
      </c>
      <c r="J35" s="428"/>
    </row>
    <row r="36" spans="1:10">
      <c r="A36" s="140">
        <v>2012</v>
      </c>
      <c r="B36" s="139">
        <v>301000</v>
      </c>
      <c r="C36" s="127">
        <v>131000</v>
      </c>
      <c r="D36" s="127">
        <v>537000</v>
      </c>
      <c r="E36" s="127">
        <v>1837000</v>
      </c>
      <c r="F36" s="127">
        <v>191000</v>
      </c>
      <c r="G36" s="127">
        <v>931000</v>
      </c>
      <c r="H36" s="127">
        <v>8000</v>
      </c>
      <c r="I36" s="127">
        <v>123000</v>
      </c>
      <c r="J36" s="428"/>
    </row>
    <row r="37" spans="1:10">
      <c r="A37" s="140">
        <v>2013</v>
      </c>
      <c r="B37" s="139">
        <v>291000</v>
      </c>
      <c r="C37" s="127">
        <v>168000</v>
      </c>
      <c r="D37" s="127">
        <v>500000</v>
      </c>
      <c r="E37" s="139">
        <v>2036000</v>
      </c>
      <c r="F37" s="127">
        <v>194000</v>
      </c>
      <c r="G37" s="127">
        <v>844000</v>
      </c>
      <c r="H37" s="127">
        <v>9000</v>
      </c>
      <c r="I37" s="139">
        <v>93000</v>
      </c>
      <c r="J37" s="428"/>
    </row>
    <row r="38" spans="1:10">
      <c r="A38" s="140">
        <v>2014</v>
      </c>
      <c r="B38" s="139">
        <v>401000</v>
      </c>
      <c r="C38" s="127">
        <v>129000</v>
      </c>
      <c r="D38" s="127">
        <v>516000</v>
      </c>
      <c r="E38" s="139">
        <v>2166000</v>
      </c>
      <c r="F38" s="127">
        <v>210000</v>
      </c>
      <c r="G38" s="127">
        <v>888000</v>
      </c>
      <c r="H38" s="127">
        <v>11000</v>
      </c>
      <c r="I38" s="139">
        <v>170000</v>
      </c>
      <c r="J38" s="428"/>
    </row>
    <row r="39" spans="1:10">
      <c r="A39" s="140">
        <v>2015</v>
      </c>
      <c r="B39" s="139">
        <v>375000</v>
      </c>
      <c r="C39" s="127">
        <v>192000</v>
      </c>
      <c r="D39" s="139">
        <v>439000</v>
      </c>
      <c r="E39" s="139">
        <v>2385000</v>
      </c>
      <c r="F39" s="127">
        <v>213000</v>
      </c>
      <c r="G39" s="127">
        <v>927000</v>
      </c>
      <c r="H39" s="127">
        <v>11000</v>
      </c>
      <c r="I39" s="139">
        <v>125000</v>
      </c>
      <c r="J39" s="428"/>
    </row>
    <row r="40" spans="1:10">
      <c r="A40" s="140">
        <v>2016</v>
      </c>
      <c r="B40" s="139">
        <v>401000</v>
      </c>
      <c r="C40" s="127">
        <v>126000</v>
      </c>
      <c r="D40" s="139">
        <v>291000</v>
      </c>
      <c r="E40" s="139">
        <v>2221000</v>
      </c>
      <c r="F40" s="127">
        <v>219000</v>
      </c>
      <c r="G40" s="127">
        <v>906000</v>
      </c>
      <c r="H40" s="127">
        <v>11000</v>
      </c>
      <c r="I40" s="139">
        <v>116000</v>
      </c>
      <c r="J40" s="428"/>
    </row>
    <row r="41" spans="1:10">
      <c r="A41" s="140">
        <v>2017</v>
      </c>
      <c r="B41" s="139">
        <f>ROUND(559632.01+-108753.21,-3)</f>
        <v>451000</v>
      </c>
      <c r="C41" s="1024">
        <f>ROUND(88236.43,-3)</f>
        <v>88000</v>
      </c>
      <c r="D41" s="139">
        <f>ROUND(238560.11+-71967.76,-3)</f>
        <v>167000</v>
      </c>
      <c r="E41" s="139">
        <f>ROUND(1945225.65+638184.36, -3)</f>
        <v>2583000</v>
      </c>
      <c r="F41" s="139">
        <f>ROUND(181411.8+-7276.22,-3)</f>
        <v>174000</v>
      </c>
      <c r="G41" s="139">
        <f>ROUND(1097629.62+-93424.41,-3)</f>
        <v>1004000</v>
      </c>
      <c r="H41" s="139">
        <f>ROUND(14902.1+-3280,-3)</f>
        <v>12000</v>
      </c>
      <c r="I41" s="139">
        <f>ROUND(99316.25,-3)</f>
        <v>99000</v>
      </c>
      <c r="J41" s="428"/>
    </row>
    <row r="42" spans="1:10">
      <c r="A42" s="23"/>
      <c r="B42" s="1023">
        <f t="shared" ref="B42:I42" si="1">B41/B40-1</f>
        <v>0.12468827930174564</v>
      </c>
      <c r="C42" s="1023">
        <f t="shared" si="1"/>
        <v>-0.30158730158730163</v>
      </c>
      <c r="D42" s="1023">
        <f t="shared" si="1"/>
        <v>-0.42611683848797255</v>
      </c>
      <c r="E42" s="1023">
        <f t="shared" si="1"/>
        <v>0.16298964430436746</v>
      </c>
      <c r="F42" s="1023">
        <f t="shared" si="1"/>
        <v>-0.20547945205479456</v>
      </c>
      <c r="G42" s="1023">
        <f t="shared" si="1"/>
        <v>0.10816777041942616</v>
      </c>
      <c r="H42" s="1023">
        <f t="shared" si="1"/>
        <v>9.0909090909090828E-2</v>
      </c>
      <c r="I42" s="1023">
        <f t="shared" si="1"/>
        <v>-0.14655172413793105</v>
      </c>
      <c r="J42" s="428"/>
    </row>
    <row r="43" spans="1:10">
      <c r="A43" s="123" t="s">
        <v>1</v>
      </c>
      <c r="B43" s="1075" t="s">
        <v>1042</v>
      </c>
      <c r="C43" s="1076"/>
      <c r="D43" s="1076"/>
      <c r="E43" s="1076"/>
      <c r="F43" s="1076"/>
      <c r="G43" s="1076"/>
      <c r="H43" s="1076"/>
      <c r="I43" s="1076"/>
      <c r="J43" s="428"/>
    </row>
    <row r="44" spans="1:10" ht="28.5" customHeight="1">
      <c r="A44" s="1335" t="s">
        <v>317</v>
      </c>
      <c r="B44" s="1335"/>
      <c r="C44" s="1335"/>
      <c r="D44" s="1335"/>
      <c r="E44" s="1335"/>
      <c r="F44" s="1335"/>
      <c r="G44" s="1335"/>
      <c r="H44" s="1335"/>
      <c r="I44" s="1336"/>
    </row>
    <row r="45" spans="1:10" ht="42" customHeight="1">
      <c r="A45" s="1334" t="s">
        <v>1093</v>
      </c>
      <c r="B45" s="1335"/>
      <c r="C45" s="1335"/>
      <c r="D45" s="1335"/>
      <c r="E45" s="1335"/>
      <c r="F45" s="1335"/>
      <c r="G45" s="1335"/>
      <c r="H45" s="1335"/>
      <c r="I45" s="1336"/>
    </row>
    <row r="46" spans="1:10" ht="28.5" customHeight="1">
      <c r="A46" s="1335" t="s">
        <v>318</v>
      </c>
      <c r="B46" s="1335"/>
      <c r="C46" s="1335"/>
      <c r="D46" s="1335"/>
      <c r="E46" s="1335"/>
      <c r="F46" s="1335"/>
      <c r="G46" s="1335"/>
      <c r="H46" s="1335"/>
      <c r="I46" s="1336"/>
    </row>
    <row r="47" spans="1:10" ht="28.5" customHeight="1">
      <c r="A47" s="1335" t="s">
        <v>319</v>
      </c>
      <c r="B47" s="1335"/>
      <c r="C47" s="1335"/>
      <c r="D47" s="1335"/>
      <c r="E47" s="1335"/>
      <c r="F47" s="1335"/>
      <c r="G47" s="1335"/>
      <c r="H47" s="1335"/>
      <c r="I47" s="1336"/>
    </row>
    <row r="48" spans="1:10" ht="28.5" customHeight="1">
      <c r="A48" s="1335" t="s">
        <v>320</v>
      </c>
      <c r="B48" s="1335"/>
      <c r="C48" s="1335"/>
      <c r="D48" s="1335"/>
      <c r="E48" s="1335"/>
      <c r="F48" s="1335"/>
      <c r="G48" s="1335"/>
      <c r="H48" s="1335"/>
      <c r="I48" s="1336"/>
    </row>
    <row r="49" spans="1:9" ht="28.5" customHeight="1">
      <c r="A49" s="1335" t="s">
        <v>321</v>
      </c>
      <c r="B49" s="1335"/>
      <c r="C49" s="1335"/>
      <c r="D49" s="1335"/>
      <c r="E49" s="1335"/>
      <c r="F49" s="1335"/>
      <c r="G49" s="1335"/>
      <c r="H49" s="1335"/>
      <c r="I49" s="1336"/>
    </row>
    <row r="50" spans="1:9" ht="28.5" customHeight="1">
      <c r="A50" s="1335" t="s">
        <v>322</v>
      </c>
      <c r="B50" s="1335"/>
      <c r="C50" s="1335"/>
      <c r="D50" s="1335"/>
      <c r="E50" s="1335"/>
      <c r="F50" s="1335"/>
      <c r="G50" s="1335"/>
      <c r="H50" s="1335"/>
      <c r="I50" s="1336"/>
    </row>
    <row r="51" spans="1:9" ht="28.5" customHeight="1">
      <c r="A51" s="1334" t="s">
        <v>323</v>
      </c>
      <c r="B51" s="1334"/>
      <c r="C51" s="1334"/>
      <c r="D51" s="1334"/>
      <c r="E51" s="1334"/>
      <c r="F51" s="1334"/>
      <c r="G51" s="1334"/>
      <c r="H51" s="1334"/>
      <c r="I51" s="1334"/>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25:H25"/>
    <mergeCell ref="A44:I44"/>
    <mergeCell ref="A49:I49"/>
    <mergeCell ref="A50:I50"/>
    <mergeCell ref="A51:I51"/>
    <mergeCell ref="A45:I45"/>
    <mergeCell ref="A46:I46"/>
    <mergeCell ref="A47:I47"/>
    <mergeCell ref="A48:I48"/>
    <mergeCell ref="A24:H24"/>
    <mergeCell ref="A19:H19"/>
    <mergeCell ref="A20:H20"/>
    <mergeCell ref="A21:H21"/>
    <mergeCell ref="A22:H22"/>
    <mergeCell ref="A23:H23"/>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42"/>
  <sheetViews>
    <sheetView zoomScaleNormal="100" workbookViewId="0"/>
  </sheetViews>
  <sheetFormatPr defaultColWidth="9.28515625" defaultRowHeight="12.75"/>
  <cols>
    <col min="1" max="1" width="26" style="1109" customWidth="1"/>
    <col min="2" max="2" width="29.85546875" style="1109" customWidth="1"/>
    <col min="3" max="3" width="22.140625" style="1109" customWidth="1"/>
    <col min="4" max="4" width="18.7109375" style="1109" bestFit="1" customWidth="1"/>
    <col min="5" max="5" width="19.140625" style="1109" bestFit="1" customWidth="1"/>
    <col min="6" max="6" width="20.140625" style="1109" bestFit="1" customWidth="1"/>
    <col min="7" max="16384" width="9.28515625" style="1109"/>
  </cols>
  <sheetData>
    <row r="1" spans="1:7" ht="18">
      <c r="A1" s="1062" t="s">
        <v>373</v>
      </c>
      <c r="B1" s="1062"/>
      <c r="C1" s="1062"/>
    </row>
    <row r="2" spans="1:7" ht="15.75">
      <c r="A2" s="1110" t="s">
        <v>1043</v>
      </c>
      <c r="B2" s="1110"/>
      <c r="C2" s="1110"/>
    </row>
    <row r="4" spans="1:7">
      <c r="A4" s="175"/>
      <c r="B4" s="175"/>
      <c r="C4" s="175"/>
      <c r="D4" s="176" t="s">
        <v>374</v>
      </c>
      <c r="E4" s="176" t="s">
        <v>375</v>
      </c>
      <c r="F4" s="176" t="s">
        <v>18</v>
      </c>
    </row>
    <row r="5" spans="1:7">
      <c r="A5" s="177" t="s">
        <v>376</v>
      </c>
      <c r="B5" s="177"/>
      <c r="C5" s="177"/>
      <c r="D5" s="178">
        <v>296534859381.84003</v>
      </c>
      <c r="E5" s="179">
        <v>688415482328</v>
      </c>
      <c r="F5" s="178">
        <f>SUM(D5:E5)</f>
        <v>984950341709.84009</v>
      </c>
    </row>
    <row r="6" spans="1:7">
      <c r="A6" s="1226" t="s">
        <v>1087</v>
      </c>
      <c r="B6" s="180"/>
      <c r="C6" s="180"/>
      <c r="D6" s="181">
        <v>7428470648.8899994</v>
      </c>
      <c r="E6" s="182">
        <v>12393189201</v>
      </c>
      <c r="F6" s="181">
        <f>D6+E6</f>
        <v>19821659849.889999</v>
      </c>
    </row>
    <row r="7" spans="1:7">
      <c r="A7" s="180" t="s">
        <v>377</v>
      </c>
      <c r="B7" s="180"/>
      <c r="C7" s="180"/>
      <c r="D7" s="181">
        <v>215264655</v>
      </c>
      <c r="E7" s="182">
        <v>0</v>
      </c>
      <c r="F7" s="181">
        <f t="shared" ref="F7:F14" si="0">D7+E7</f>
        <v>215264655</v>
      </c>
      <c r="G7" s="1111"/>
    </row>
    <row r="8" spans="1:7">
      <c r="A8" s="177" t="s">
        <v>378</v>
      </c>
      <c r="B8" s="177"/>
      <c r="C8" s="177"/>
      <c r="D8" s="181">
        <v>17701351564.68</v>
      </c>
      <c r="E8" s="182">
        <v>15285270983</v>
      </c>
      <c r="F8" s="181">
        <f t="shared" si="0"/>
        <v>32986622547.68</v>
      </c>
    </row>
    <row r="9" spans="1:7">
      <c r="A9" s="1109" t="s">
        <v>379</v>
      </c>
      <c r="D9" s="181">
        <v>141333463541.31</v>
      </c>
      <c r="E9" s="182">
        <v>234108574443</v>
      </c>
      <c r="F9" s="181">
        <f t="shared" si="0"/>
        <v>375442037984.31</v>
      </c>
    </row>
    <row r="10" spans="1:7">
      <c r="A10" s="1109" t="s">
        <v>380</v>
      </c>
      <c r="D10" s="181">
        <v>36259324922</v>
      </c>
      <c r="E10" s="182">
        <v>109580458379</v>
      </c>
      <c r="F10" s="181">
        <f t="shared" si="0"/>
        <v>145839783301</v>
      </c>
    </row>
    <row r="11" spans="1:7">
      <c r="A11" s="1227" t="s">
        <v>1088</v>
      </c>
      <c r="B11" s="177"/>
      <c r="C11" s="177"/>
      <c r="D11" s="182">
        <v>0</v>
      </c>
      <c r="E11" s="182">
        <v>0</v>
      </c>
      <c r="F11" s="181">
        <f>D11+E11</f>
        <v>0</v>
      </c>
    </row>
    <row r="12" spans="1:7">
      <c r="A12" s="1227" t="s">
        <v>1089</v>
      </c>
      <c r="B12" s="177"/>
      <c r="C12" s="177"/>
      <c r="D12" s="181">
        <v>108884454657.74005</v>
      </c>
      <c r="E12" s="181">
        <v>341834367724</v>
      </c>
      <c r="F12" s="181">
        <f t="shared" si="0"/>
        <v>450718822381.74005</v>
      </c>
    </row>
    <row r="13" spans="1:7">
      <c r="A13" s="177" t="s">
        <v>381</v>
      </c>
      <c r="B13" s="177"/>
      <c r="C13" s="177"/>
      <c r="D13" s="181">
        <v>7738669570.1738911</v>
      </c>
      <c r="E13" s="182">
        <v>12303514630.25997</v>
      </c>
      <c r="F13" s="181">
        <f t="shared" si="0"/>
        <v>20042184200.433861</v>
      </c>
    </row>
    <row r="14" spans="1:7">
      <c r="A14" s="177" t="s">
        <v>382</v>
      </c>
      <c r="B14" s="177"/>
      <c r="C14" s="177"/>
      <c r="D14" s="181">
        <v>1512547785</v>
      </c>
      <c r="E14" s="1112">
        <v>1790074081</v>
      </c>
      <c r="F14" s="181">
        <f t="shared" si="0"/>
        <v>3302621866</v>
      </c>
    </row>
    <row r="15" spans="1:7">
      <c r="A15" s="177" t="s">
        <v>383</v>
      </c>
      <c r="B15" s="177"/>
      <c r="C15" s="177"/>
      <c r="D15" s="181">
        <v>26442487.91</v>
      </c>
      <c r="E15" s="1112">
        <v>889412419</v>
      </c>
      <c r="F15" s="701">
        <f>D15+E15</f>
        <v>915854906.90999997</v>
      </c>
    </row>
    <row r="16" spans="1:7">
      <c r="A16" s="183" t="s">
        <v>384</v>
      </c>
      <c r="B16" s="183"/>
      <c r="C16" s="183"/>
      <c r="D16" s="184">
        <f>D13-D14-D15</f>
        <v>6199679297.2638912</v>
      </c>
      <c r="E16" s="184">
        <f>E13-E14-E15</f>
        <v>9624028130.2599697</v>
      </c>
      <c r="F16" s="185">
        <f>SUM(D16:E16)</f>
        <v>15823707427.523861</v>
      </c>
    </row>
    <row r="17" spans="1:7">
      <c r="A17" s="177"/>
      <c r="B17" s="177"/>
      <c r="C17" s="177"/>
      <c r="D17" s="186"/>
      <c r="E17" s="179"/>
      <c r="F17" s="178"/>
    </row>
    <row r="18" spans="1:7">
      <c r="A18" s="187"/>
      <c r="B18" s="187"/>
      <c r="C18" s="187"/>
      <c r="D18" s="178"/>
      <c r="E18" s="179"/>
      <c r="F18" s="178"/>
    </row>
    <row r="19" spans="1:7">
      <c r="A19" s="177" t="s">
        <v>56</v>
      </c>
      <c r="B19" s="177"/>
      <c r="C19" s="177"/>
      <c r="D19" s="178">
        <v>54222959.059541546</v>
      </c>
      <c r="E19" s="1113">
        <v>94909748.925826758</v>
      </c>
      <c r="F19" s="178">
        <f>D19+E19</f>
        <v>149132707.98536831</v>
      </c>
    </row>
    <row r="20" spans="1:7">
      <c r="A20" s="177" t="s">
        <v>385</v>
      </c>
      <c r="B20" s="177"/>
      <c r="C20" s="177"/>
      <c r="D20" s="181">
        <v>43378368.42363324</v>
      </c>
      <c r="E20" s="181">
        <v>75927799.716661409</v>
      </c>
      <c r="F20" s="181">
        <f>D20+E20</f>
        <v>119306168.14029464</v>
      </c>
    </row>
    <row r="21" spans="1:7">
      <c r="A21" s="187" t="s">
        <v>386</v>
      </c>
      <c r="B21" s="177"/>
      <c r="C21" s="177"/>
      <c r="D21" s="181"/>
      <c r="E21" s="181"/>
      <c r="F21" s="181"/>
    </row>
    <row r="22" spans="1:7">
      <c r="A22" s="1227" t="s">
        <v>1018</v>
      </c>
      <c r="B22" s="177"/>
      <c r="C22" s="177"/>
      <c r="D22" s="181">
        <v>4125</v>
      </c>
      <c r="E22" s="181">
        <v>227395</v>
      </c>
      <c r="F22" s="181">
        <f>D22+E22</f>
        <v>231520</v>
      </c>
    </row>
    <row r="23" spans="1:7">
      <c r="A23" s="1227" t="s">
        <v>1090</v>
      </c>
      <c r="B23" s="177"/>
      <c r="C23" s="177"/>
      <c r="D23" s="181">
        <v>0</v>
      </c>
      <c r="E23" s="181">
        <v>0</v>
      </c>
      <c r="F23" s="181">
        <f t="shared" ref="F23:F28" si="1">D23+E23</f>
        <v>0</v>
      </c>
    </row>
    <row r="24" spans="1:7">
      <c r="A24" s="1109" t="s">
        <v>387</v>
      </c>
      <c r="D24" s="444">
        <v>707318</v>
      </c>
      <c r="E24" s="181">
        <v>0</v>
      </c>
      <c r="F24" s="181">
        <f t="shared" si="1"/>
        <v>707318</v>
      </c>
      <c r="G24" s="1111"/>
    </row>
    <row r="25" spans="1:7">
      <c r="A25" s="1109" t="s">
        <v>327</v>
      </c>
      <c r="D25" s="444">
        <v>3600000</v>
      </c>
      <c r="E25" s="1114">
        <v>2220080</v>
      </c>
      <c r="F25" s="181">
        <f>D25+E25</f>
        <v>5820080</v>
      </c>
    </row>
    <row r="26" spans="1:7">
      <c r="A26" s="1228" t="s">
        <v>1091</v>
      </c>
      <c r="D26" s="444">
        <v>0</v>
      </c>
      <c r="E26" s="181">
        <v>0</v>
      </c>
      <c r="F26" s="181">
        <f t="shared" si="1"/>
        <v>0</v>
      </c>
    </row>
    <row r="27" spans="1:7">
      <c r="A27" s="1228" t="s">
        <v>1092</v>
      </c>
      <c r="D27" s="444">
        <v>0</v>
      </c>
      <c r="E27" s="181">
        <v>0</v>
      </c>
      <c r="F27" s="181">
        <f t="shared" si="1"/>
        <v>0</v>
      </c>
    </row>
    <row r="28" spans="1:7">
      <c r="A28" s="1109" t="s">
        <v>1015</v>
      </c>
      <c r="D28" s="444">
        <v>0</v>
      </c>
      <c r="E28" s="181">
        <v>0</v>
      </c>
      <c r="F28" s="181">
        <f t="shared" si="1"/>
        <v>0</v>
      </c>
    </row>
    <row r="29" spans="1:7">
      <c r="A29" s="1115" t="s">
        <v>388</v>
      </c>
      <c r="B29" s="1115"/>
      <c r="C29" s="1115"/>
      <c r="D29" s="549">
        <f>D19-D20-D22-D23-D24-D25-D26-D27-D28</f>
        <v>6533147.6359083056</v>
      </c>
      <c r="E29" s="549">
        <f>E19-E20-E22-E23-E24-E25-E26-E27-E28</f>
        <v>16534474.20916535</v>
      </c>
      <c r="F29" s="188">
        <f>SUM(D29:E29)</f>
        <v>23067621.845073655</v>
      </c>
    </row>
    <row r="32" spans="1:7" ht="18">
      <c r="A32" s="1116" t="s">
        <v>389</v>
      </c>
      <c r="B32" s="1116"/>
      <c r="C32" s="1116"/>
      <c r="D32" s="1117"/>
      <c r="E32" s="1117"/>
      <c r="F32" s="1118"/>
      <c r="G32" s="1118"/>
    </row>
    <row r="33" spans="1:7" ht="15.75">
      <c r="A33" s="1119" t="s">
        <v>390</v>
      </c>
      <c r="B33" s="1119"/>
      <c r="C33" s="1119"/>
      <c r="D33" s="1120"/>
      <c r="E33" s="1120"/>
      <c r="F33" s="1118"/>
      <c r="G33" s="1118"/>
    </row>
    <row r="34" spans="1:7" ht="13.5" thickBot="1">
      <c r="A34" s="1121"/>
      <c r="B34" s="1121"/>
      <c r="C34" s="1121"/>
      <c r="D34" s="1120"/>
      <c r="E34" s="1120"/>
      <c r="F34" s="1118"/>
      <c r="G34" s="1118"/>
    </row>
    <row r="35" spans="1:7">
      <c r="A35" s="1122"/>
      <c r="B35" s="1122"/>
      <c r="C35" s="1123"/>
      <c r="D35" s="1124"/>
      <c r="E35" s="1123"/>
      <c r="F35" s="1118"/>
      <c r="G35" s="1118"/>
    </row>
    <row r="36" spans="1:7">
      <c r="A36" s="1125" t="s">
        <v>36</v>
      </c>
      <c r="B36" s="1126" t="s">
        <v>391</v>
      </c>
      <c r="C36" s="1127"/>
      <c r="D36" s="1128"/>
      <c r="E36" s="1127"/>
      <c r="F36" s="1118"/>
      <c r="G36" s="1118"/>
    </row>
    <row r="37" spans="1:7">
      <c r="A37" s="1129">
        <v>2013</v>
      </c>
      <c r="B37" s="1130">
        <v>20202000</v>
      </c>
      <c r="C37" s="1129"/>
      <c r="E37" s="1131"/>
      <c r="F37" s="1118"/>
      <c r="G37" s="1118"/>
    </row>
    <row r="38" spans="1:7">
      <c r="A38" s="1129">
        <v>2014</v>
      </c>
      <c r="B38" s="1132">
        <v>22149000</v>
      </c>
      <c r="C38" s="1129"/>
      <c r="E38" s="1131"/>
      <c r="F38" s="1118"/>
      <c r="G38" s="1118"/>
    </row>
    <row r="39" spans="1:7">
      <c r="A39" s="1129">
        <v>2015</v>
      </c>
      <c r="B39" s="1133">
        <v>22539000</v>
      </c>
      <c r="C39" s="1129"/>
      <c r="E39" s="1131"/>
      <c r="F39" s="1118"/>
      <c r="G39" s="1118"/>
    </row>
    <row r="40" spans="1:7">
      <c r="A40" s="1129">
        <v>2016</v>
      </c>
      <c r="B40" s="1133">
        <v>21142000</v>
      </c>
      <c r="C40" s="1118"/>
      <c r="D40" s="1118"/>
      <c r="E40" s="1118"/>
      <c r="F40" s="1118"/>
      <c r="G40" s="1118"/>
    </row>
    <row r="41" spans="1:7">
      <c r="A41" s="1129">
        <v>2017</v>
      </c>
      <c r="B41" s="1133">
        <v>23068000</v>
      </c>
      <c r="C41" s="1118"/>
      <c r="D41" s="1118"/>
      <c r="E41" s="1118"/>
      <c r="F41" s="1118"/>
      <c r="G41" s="1118"/>
    </row>
    <row r="42" spans="1:7">
      <c r="B42" s="1134">
        <f>B41/B40-1</f>
        <v>9.1098287768422992E-2</v>
      </c>
      <c r="C42" s="1118"/>
      <c r="D42" s="1118"/>
      <c r="E42" s="1118"/>
      <c r="F42" s="1118"/>
      <c r="G42" s="1118"/>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00"/>
  <sheetViews>
    <sheetView zoomScaleNormal="100" workbookViewId="0"/>
  </sheetViews>
  <sheetFormatPr defaultColWidth="11.28515625" defaultRowHeight="12.75"/>
  <cols>
    <col min="1" max="1" width="22.85546875" style="214" customWidth="1"/>
    <col min="2" max="5" width="15.7109375" style="214" customWidth="1"/>
    <col min="6" max="6" width="15.7109375" style="454" customWidth="1"/>
    <col min="7" max="7" width="11.28515625" style="214"/>
    <col min="8" max="8" width="14.140625" style="214" bestFit="1" customWidth="1"/>
    <col min="9" max="16384" width="11.28515625" style="214"/>
  </cols>
  <sheetData>
    <row r="1" spans="1:7" s="940" customFormat="1" ht="17.45" customHeight="1">
      <c r="A1" s="939" t="s">
        <v>707</v>
      </c>
      <c r="B1" s="939"/>
      <c r="C1" s="939"/>
      <c r="D1" s="939"/>
      <c r="F1" s="941"/>
    </row>
    <row r="2" spans="1:7" s="940" customFormat="1" ht="15.6" customHeight="1">
      <c r="A2" s="942" t="s">
        <v>1151</v>
      </c>
      <c r="B2" s="942"/>
      <c r="C2" s="942"/>
      <c r="D2" s="942"/>
      <c r="F2" s="941"/>
    </row>
    <row r="3" spans="1:7" s="940" customFormat="1" ht="13.5" thickBot="1">
      <c r="A3" s="861"/>
      <c r="B3" s="943"/>
      <c r="C3" s="943"/>
      <c r="D3" s="943"/>
      <c r="F3" s="941"/>
    </row>
    <row r="4" spans="1:7" ht="15" customHeight="1" thickTop="1">
      <c r="A4" s="944"/>
      <c r="B4" s="945" t="s">
        <v>36</v>
      </c>
      <c r="C4" s="946" t="s">
        <v>36</v>
      </c>
      <c r="D4" s="946" t="s">
        <v>36</v>
      </c>
      <c r="E4" s="946" t="s">
        <v>36</v>
      </c>
      <c r="F4" s="946" t="s">
        <v>36</v>
      </c>
    </row>
    <row r="5" spans="1:7" ht="13.15" customHeight="1">
      <c r="A5" s="947" t="s">
        <v>25</v>
      </c>
      <c r="B5" s="948">
        <v>2013</v>
      </c>
      <c r="C5" s="949">
        <v>2014</v>
      </c>
      <c r="D5" s="949">
        <v>2015</v>
      </c>
      <c r="E5" s="949">
        <v>2016</v>
      </c>
      <c r="F5" s="949">
        <v>2017</v>
      </c>
    </row>
    <row r="6" spans="1:7" s="953" customFormat="1" ht="10.7" customHeight="1">
      <c r="A6" s="950"/>
      <c r="B6" s="951"/>
      <c r="C6" s="951"/>
      <c r="D6" s="952"/>
      <c r="E6" s="952"/>
      <c r="F6" s="952"/>
    </row>
    <row r="7" spans="1:7" ht="13.15" customHeight="1">
      <c r="A7" s="954" t="s">
        <v>81</v>
      </c>
      <c r="B7" s="955">
        <v>659160.39</v>
      </c>
      <c r="C7" s="955">
        <v>723769.87</v>
      </c>
      <c r="D7" s="454">
        <v>715578.95000000007</v>
      </c>
      <c r="E7" s="454">
        <v>831479.45</v>
      </c>
      <c r="F7" s="454">
        <v>936339.46999999962</v>
      </c>
    </row>
    <row r="8" spans="1:7">
      <c r="A8" s="212" t="s">
        <v>83</v>
      </c>
      <c r="B8" s="213">
        <v>5668590.669999999</v>
      </c>
      <c r="C8" s="213">
        <v>6072263.8899999969</v>
      </c>
      <c r="D8" s="452">
        <v>5636019.1399999997</v>
      </c>
      <c r="E8" s="452">
        <v>5661987.8499999996</v>
      </c>
      <c r="F8" s="452">
        <v>7023475.7599999998</v>
      </c>
    </row>
    <row r="9" spans="1:7">
      <c r="A9" s="212" t="s">
        <v>85</v>
      </c>
      <c r="B9" s="213">
        <v>186607.72</v>
      </c>
      <c r="C9" s="213">
        <v>210613.21000000005</v>
      </c>
      <c r="D9" s="452">
        <v>173641.61999999997</v>
      </c>
      <c r="E9" s="452">
        <v>208395.54</v>
      </c>
      <c r="F9" s="452">
        <v>215503.89000000007</v>
      </c>
    </row>
    <row r="10" spans="1:7">
      <c r="A10" s="212" t="s">
        <v>87</v>
      </c>
      <c r="B10" s="213">
        <v>279559.40000000002</v>
      </c>
      <c r="C10" s="213">
        <v>325415.66000000003</v>
      </c>
      <c r="D10" s="452">
        <v>293039.83000000007</v>
      </c>
      <c r="E10" s="452">
        <v>328832.78999999998</v>
      </c>
      <c r="F10" s="452">
        <v>319416.68999999994</v>
      </c>
    </row>
    <row r="11" spans="1:7">
      <c r="A11" s="212" t="s">
        <v>89</v>
      </c>
      <c r="B11" s="213">
        <v>562840.54999999981</v>
      </c>
      <c r="C11" s="213">
        <v>481639.55999999982</v>
      </c>
      <c r="D11" s="452">
        <v>491792.91000000009</v>
      </c>
      <c r="E11" s="452">
        <v>531758.03</v>
      </c>
      <c r="F11" s="452">
        <v>613571.77</v>
      </c>
    </row>
    <row r="12" spans="1:7" ht="10.7" customHeight="1">
      <c r="A12" s="212"/>
      <c r="B12" s="213"/>
      <c r="C12" s="213"/>
      <c r="D12" s="452"/>
      <c r="E12" s="452"/>
      <c r="F12" s="452"/>
    </row>
    <row r="13" spans="1:7">
      <c r="A13" s="212" t="s">
        <v>91</v>
      </c>
      <c r="B13" s="213">
        <v>293224.76000000007</v>
      </c>
      <c r="C13" s="213">
        <v>376905.7300000001</v>
      </c>
      <c r="D13" s="452">
        <v>263109.98999999987</v>
      </c>
      <c r="E13" s="452">
        <v>322942.42</v>
      </c>
      <c r="F13" s="452">
        <v>271536.62</v>
      </c>
    </row>
    <row r="14" spans="1:7">
      <c r="A14" s="212" t="s">
        <v>93</v>
      </c>
      <c r="B14" s="213">
        <v>23397459.460000012</v>
      </c>
      <c r="C14" s="213">
        <v>17596591.500000007</v>
      </c>
      <c r="D14" s="452">
        <v>19215056.32</v>
      </c>
      <c r="E14" s="452">
        <v>21478308.510000005</v>
      </c>
      <c r="F14" s="452">
        <v>23803234.229999993</v>
      </c>
    </row>
    <row r="15" spans="1:7">
      <c r="A15" s="212" t="s">
        <v>95</v>
      </c>
      <c r="B15" s="213">
        <v>1802162.9200000006</v>
      </c>
      <c r="C15" s="213">
        <v>1588465.3299999991</v>
      </c>
      <c r="D15" s="452">
        <v>1818726.7400000002</v>
      </c>
      <c r="E15" s="452">
        <v>1949753.3000000007</v>
      </c>
      <c r="F15" s="452">
        <v>2058250.6</v>
      </c>
    </row>
    <row r="16" spans="1:7">
      <c r="A16" s="212" t="s">
        <v>97</v>
      </c>
      <c r="B16" s="213">
        <v>253308.84999999998</v>
      </c>
      <c r="C16" s="213">
        <v>115044.79999999997</v>
      </c>
      <c r="D16" s="452">
        <v>143125.86999999997</v>
      </c>
      <c r="E16" s="452">
        <v>101603.80000000002</v>
      </c>
      <c r="F16" s="452">
        <v>106982.51000000001</v>
      </c>
      <c r="G16" s="453"/>
    </row>
    <row r="17" spans="1:8">
      <c r="A17" s="956" t="s">
        <v>471</v>
      </c>
      <c r="B17" s="213">
        <v>2543125.4099999997</v>
      </c>
      <c r="C17" s="213">
        <v>2277360.6099999985</v>
      </c>
      <c r="D17" s="452">
        <v>2509142.6099999989</v>
      </c>
      <c r="E17" s="452">
        <v>2843846.6799999988</v>
      </c>
      <c r="F17" s="642">
        <v>2872650.33</v>
      </c>
    </row>
    <row r="18" spans="1:8" ht="10.7" customHeight="1">
      <c r="A18" s="212"/>
      <c r="B18" s="213"/>
      <c r="C18" s="213"/>
      <c r="D18" s="452"/>
      <c r="E18" s="452"/>
      <c r="F18" s="452"/>
    </row>
    <row r="19" spans="1:8">
      <c r="A19" s="212" t="s">
        <v>101</v>
      </c>
      <c r="B19" s="213">
        <v>92539.53</v>
      </c>
      <c r="C19" s="213">
        <v>89734.23000000001</v>
      </c>
      <c r="D19" s="452">
        <v>61096.929999999993</v>
      </c>
      <c r="E19" s="452">
        <v>78500.430000000008</v>
      </c>
      <c r="F19" s="452">
        <v>84150.73000000001</v>
      </c>
    </row>
    <row r="20" spans="1:8">
      <c r="A20" s="212" t="s">
        <v>103</v>
      </c>
      <c r="B20" s="213">
        <v>1049751.3000000005</v>
      </c>
      <c r="C20" s="213">
        <v>840597.74000000022</v>
      </c>
      <c r="D20" s="452">
        <v>910620.51000000036</v>
      </c>
      <c r="E20" s="452">
        <v>993600.6100000001</v>
      </c>
      <c r="F20" s="452">
        <v>1155290.2599999993</v>
      </c>
    </row>
    <row r="21" spans="1:8">
      <c r="A21" s="212" t="s">
        <v>105</v>
      </c>
      <c r="B21" s="213">
        <v>318905.43</v>
      </c>
      <c r="C21" s="213">
        <v>183323.86</v>
      </c>
      <c r="D21" s="452">
        <v>234703.19</v>
      </c>
      <c r="E21" s="452">
        <v>181178.00999999995</v>
      </c>
      <c r="F21" s="452">
        <v>219097.33000000002</v>
      </c>
      <c r="G21" s="453"/>
    </row>
    <row r="22" spans="1:8">
      <c r="A22" s="212" t="s">
        <v>107</v>
      </c>
      <c r="B22" s="213">
        <v>99385.880000000019</v>
      </c>
      <c r="C22" s="213">
        <v>415573.29000000004</v>
      </c>
      <c r="D22" s="452">
        <v>94683.340000000026</v>
      </c>
      <c r="E22" s="452">
        <v>342363.61</v>
      </c>
      <c r="F22" s="1224">
        <v>110529.48000000001</v>
      </c>
      <c r="G22" s="457"/>
      <c r="H22" s="456"/>
    </row>
    <row r="23" spans="1:8">
      <c r="A23" s="212" t="s">
        <v>109</v>
      </c>
      <c r="B23" s="213">
        <v>222708.39</v>
      </c>
      <c r="C23" s="213">
        <v>475820.74999999994</v>
      </c>
      <c r="D23" s="452">
        <v>207864.86999999997</v>
      </c>
      <c r="E23" s="452">
        <v>193135.81000000003</v>
      </c>
      <c r="F23" s="642">
        <v>238957.97999999995</v>
      </c>
      <c r="H23" s="957"/>
    </row>
    <row r="24" spans="1:8" ht="10.7" customHeight="1">
      <c r="A24" s="212"/>
      <c r="B24" s="213"/>
      <c r="C24" s="213"/>
      <c r="D24" s="452"/>
      <c r="E24" s="452"/>
      <c r="F24" s="452"/>
    </row>
    <row r="25" spans="1:8">
      <c r="A25" s="212" t="s">
        <v>111</v>
      </c>
      <c r="B25" s="213">
        <v>1263383.2100000007</v>
      </c>
      <c r="C25" s="213">
        <v>1014079.0200000001</v>
      </c>
      <c r="D25" s="452">
        <v>1065386.3299999998</v>
      </c>
      <c r="E25" s="452">
        <v>1115839.1399999997</v>
      </c>
      <c r="F25" s="452">
        <v>1271165.4499999997</v>
      </c>
      <c r="H25" s="456"/>
    </row>
    <row r="26" spans="1:8">
      <c r="A26" s="212" t="s">
        <v>113</v>
      </c>
      <c r="B26" s="213">
        <v>1116108.5800000005</v>
      </c>
      <c r="C26" s="213">
        <v>829088.74000000046</v>
      </c>
      <c r="D26" s="452">
        <v>777180.46999999974</v>
      </c>
      <c r="E26" s="452">
        <v>894974.04000000015</v>
      </c>
      <c r="F26" s="452">
        <v>1152437.0399999998</v>
      </c>
    </row>
    <row r="27" spans="1:8">
      <c r="A27" s="212" t="s">
        <v>115</v>
      </c>
      <c r="B27" s="213">
        <v>415348.2899999998</v>
      </c>
      <c r="C27" s="213">
        <v>404734.67999999988</v>
      </c>
      <c r="D27" s="452">
        <v>411216.39000000025</v>
      </c>
      <c r="E27" s="452">
        <v>406986.58000000007</v>
      </c>
      <c r="F27" s="452">
        <v>462427.2900000001</v>
      </c>
    </row>
    <row r="28" spans="1:8">
      <c r="A28" s="212" t="s">
        <v>117</v>
      </c>
      <c r="B28" s="213">
        <v>113554.73999999999</v>
      </c>
      <c r="C28" s="213">
        <v>150989.83999999997</v>
      </c>
      <c r="D28" s="452">
        <v>129926.02999999998</v>
      </c>
      <c r="E28" s="452">
        <v>131366.42000000001</v>
      </c>
      <c r="F28" s="452">
        <v>123237.38999999998</v>
      </c>
    </row>
    <row r="29" spans="1:8">
      <c r="A29" s="212" t="s">
        <v>119</v>
      </c>
      <c r="B29" s="213">
        <v>148516.68000000002</v>
      </c>
      <c r="C29" s="213">
        <v>159653.03</v>
      </c>
      <c r="D29" s="452">
        <v>182053.94999999998</v>
      </c>
      <c r="E29" s="452">
        <v>138211.43</v>
      </c>
      <c r="F29" s="452">
        <v>171113.94999999998</v>
      </c>
    </row>
    <row r="30" spans="1:8" ht="10.7" customHeight="1">
      <c r="A30" s="212"/>
      <c r="B30" s="213"/>
      <c r="C30" s="213"/>
      <c r="D30" s="452"/>
      <c r="E30" s="452"/>
      <c r="F30" s="452"/>
    </row>
    <row r="31" spans="1:8">
      <c r="A31" s="212" t="s">
        <v>121</v>
      </c>
      <c r="B31" s="213">
        <v>13056987.050000004</v>
      </c>
      <c r="C31" s="213">
        <v>11475376.919999996</v>
      </c>
      <c r="D31" s="452">
        <v>13135161.810000004</v>
      </c>
      <c r="E31" s="452">
        <v>15255284.43</v>
      </c>
      <c r="F31" s="452">
        <v>15675316.740000002</v>
      </c>
    </row>
    <row r="32" spans="1:8">
      <c r="A32" s="212" t="s">
        <v>123</v>
      </c>
      <c r="B32" s="213">
        <v>722643.72000000032</v>
      </c>
      <c r="C32" s="213">
        <v>631416.86</v>
      </c>
      <c r="D32" s="452">
        <v>662617.78999999992</v>
      </c>
      <c r="E32" s="452">
        <v>779400.52999999991</v>
      </c>
      <c r="F32" s="452">
        <v>826078.84000000008</v>
      </c>
    </row>
    <row r="33" spans="1:6">
      <c r="A33" s="212" t="s">
        <v>125</v>
      </c>
      <c r="B33" s="213">
        <v>95934.319999999992</v>
      </c>
      <c r="C33" s="213">
        <v>73574.570000000007</v>
      </c>
      <c r="D33" s="452">
        <v>86046.739999999991</v>
      </c>
      <c r="E33" s="452">
        <v>96579.410000000018</v>
      </c>
      <c r="F33" s="452">
        <v>106269.67999999998</v>
      </c>
    </row>
    <row r="34" spans="1:6">
      <c r="A34" s="212" t="s">
        <v>127</v>
      </c>
      <c r="B34" s="213">
        <v>1820779.0500000007</v>
      </c>
      <c r="C34" s="213">
        <v>1556785.9799999986</v>
      </c>
      <c r="D34" s="452">
        <v>1740203.2499999995</v>
      </c>
      <c r="E34" s="452">
        <v>2014069.2299999995</v>
      </c>
      <c r="F34" s="452">
        <v>2317757.7499999986</v>
      </c>
    </row>
    <row r="35" spans="1:6">
      <c r="A35" s="212" t="s">
        <v>129</v>
      </c>
      <c r="B35" s="213">
        <v>158992.51</v>
      </c>
      <c r="C35" s="213">
        <v>218151.7</v>
      </c>
      <c r="D35" s="452">
        <v>159315.6</v>
      </c>
      <c r="E35" s="452">
        <v>186153.71000000002</v>
      </c>
      <c r="F35" s="452">
        <v>171445.14999999994</v>
      </c>
    </row>
    <row r="36" spans="1:6" ht="10.7" customHeight="1">
      <c r="A36" s="212"/>
      <c r="B36" s="213"/>
      <c r="C36" s="213"/>
      <c r="D36" s="452"/>
      <c r="E36" s="452"/>
      <c r="F36" s="452"/>
    </row>
    <row r="37" spans="1:6">
      <c r="A37" s="212" t="s">
        <v>131</v>
      </c>
      <c r="B37" s="213">
        <v>79648.600000000006</v>
      </c>
      <c r="C37" s="213">
        <v>89826.01</v>
      </c>
      <c r="D37" s="452">
        <v>60973.16</v>
      </c>
      <c r="E37" s="452">
        <v>411986.24</v>
      </c>
      <c r="F37" s="452">
        <v>422394.58999999997</v>
      </c>
    </row>
    <row r="38" spans="1:6">
      <c r="A38" s="212" t="s">
        <v>133</v>
      </c>
      <c r="B38" s="213">
        <v>498055.26</v>
      </c>
      <c r="C38" s="213">
        <v>405863.76000000018</v>
      </c>
      <c r="D38" s="452">
        <v>697438.99999999988</v>
      </c>
      <c r="E38" s="452">
        <v>497116.1</v>
      </c>
      <c r="F38" s="452">
        <v>545299.42999999993</v>
      </c>
    </row>
    <row r="39" spans="1:6">
      <c r="A39" s="212" t="s">
        <v>135</v>
      </c>
      <c r="B39" s="213">
        <v>299918.02</v>
      </c>
      <c r="C39" s="213">
        <v>213769.78999999995</v>
      </c>
      <c r="D39" s="452">
        <v>323812.88000000006</v>
      </c>
      <c r="E39" s="452">
        <v>257344.80000000005</v>
      </c>
      <c r="F39" s="452">
        <v>305796.11</v>
      </c>
    </row>
    <row r="40" spans="1:6">
      <c r="A40" s="212" t="s">
        <v>137</v>
      </c>
      <c r="B40" s="213">
        <v>95196584.789999977</v>
      </c>
      <c r="C40" s="213">
        <v>68669029.009999961</v>
      </c>
      <c r="D40" s="452">
        <v>82589528.380000025</v>
      </c>
      <c r="E40" s="452">
        <v>82816460.370000005</v>
      </c>
      <c r="F40" s="452">
        <v>87579692.859999955</v>
      </c>
    </row>
    <row r="41" spans="1:6">
      <c r="A41" s="212" t="s">
        <v>139</v>
      </c>
      <c r="B41" s="213">
        <v>4294453.5599999996</v>
      </c>
      <c r="C41" s="213">
        <v>3998572.6100000003</v>
      </c>
      <c r="D41" s="452">
        <v>3978343.3600000013</v>
      </c>
      <c r="E41" s="452">
        <v>4480666.07</v>
      </c>
      <c r="F41" s="452">
        <v>4614537.6300000008</v>
      </c>
    </row>
    <row r="42" spans="1:6" ht="18">
      <c r="A42" s="1337" t="s">
        <v>708</v>
      </c>
      <c r="B42" s="1337"/>
      <c r="C42" s="1337"/>
      <c r="D42" s="1337"/>
    </row>
    <row r="43" spans="1:6" ht="15.75">
      <c r="A43" s="1136" t="str">
        <f>A2</f>
        <v xml:space="preserve">Recordation Tax and Deeds of Conveyance Revenue Collections by Locality </v>
      </c>
      <c r="B43" s="1136"/>
      <c r="C43" s="1136"/>
      <c r="D43" s="1136"/>
      <c r="E43" s="1238"/>
      <c r="F43" s="1239"/>
    </row>
    <row r="44" spans="1:6" ht="13.5" thickBot="1">
      <c r="A44" s="958"/>
      <c r="B44" s="958"/>
      <c r="C44" s="958"/>
      <c r="D44" s="958"/>
    </row>
    <row r="45" spans="1:6" ht="15" customHeight="1" thickTop="1">
      <c r="A45" s="944"/>
      <c r="B45" s="945" t="s">
        <v>36</v>
      </c>
      <c r="C45" s="945" t="s">
        <v>36</v>
      </c>
      <c r="D45" s="945" t="s">
        <v>36</v>
      </c>
      <c r="E45" s="945" t="s">
        <v>36</v>
      </c>
      <c r="F45" s="945" t="s">
        <v>36</v>
      </c>
    </row>
    <row r="46" spans="1:6">
      <c r="A46" s="947" t="s">
        <v>25</v>
      </c>
      <c r="B46" s="948">
        <v>2013</v>
      </c>
      <c r="C46" s="948">
        <v>2014</v>
      </c>
      <c r="D46" s="948">
        <v>2015</v>
      </c>
      <c r="E46" s="948">
        <v>2016</v>
      </c>
      <c r="F46" s="948">
        <v>2017</v>
      </c>
    </row>
    <row r="47" spans="1:6" s="953" customFormat="1" ht="10.7" customHeight="1">
      <c r="A47" s="950"/>
      <c r="B47" s="959"/>
      <c r="C47" s="952"/>
      <c r="D47" s="952"/>
      <c r="E47" s="952"/>
      <c r="F47" s="952"/>
    </row>
    <row r="48" spans="1:6">
      <c r="A48" s="212" t="s">
        <v>141</v>
      </c>
      <c r="B48" s="454">
        <v>270196.49</v>
      </c>
      <c r="C48" s="454">
        <v>252887.68999999994</v>
      </c>
      <c r="D48" s="454">
        <v>297950.5400000001</v>
      </c>
      <c r="E48" s="454">
        <v>291708.7699999999</v>
      </c>
      <c r="F48" s="454">
        <v>307361.02</v>
      </c>
    </row>
    <row r="49" spans="1:6">
      <c r="A49" s="212" t="s">
        <v>143</v>
      </c>
      <c r="B49" s="452">
        <v>925255.13000000012</v>
      </c>
      <c r="C49" s="452">
        <v>708058.26999999979</v>
      </c>
      <c r="D49" s="452">
        <v>760595.58000000031</v>
      </c>
      <c r="E49" s="452">
        <v>792201.35000000009</v>
      </c>
      <c r="F49" s="452">
        <v>949367.05000000016</v>
      </c>
    </row>
    <row r="50" spans="1:6">
      <c r="A50" s="212" t="s">
        <v>28</v>
      </c>
      <c r="B50" s="452">
        <v>1709042.7300000004</v>
      </c>
      <c r="C50" s="452">
        <v>1557211.6700000009</v>
      </c>
      <c r="D50" s="452">
        <v>1568050.69</v>
      </c>
      <c r="E50" s="452">
        <v>1583804.9000000004</v>
      </c>
      <c r="F50" s="452">
        <v>1819747.07</v>
      </c>
    </row>
    <row r="51" spans="1:6">
      <c r="A51" s="212" t="s">
        <v>146</v>
      </c>
      <c r="B51" s="452">
        <v>3526473.66</v>
      </c>
      <c r="C51" s="452">
        <v>3010222.0199999991</v>
      </c>
      <c r="D51" s="452">
        <v>3273402.6700000009</v>
      </c>
      <c r="E51" s="452">
        <v>3882647.4300000011</v>
      </c>
      <c r="F51" s="452">
        <v>4368271.0599999987</v>
      </c>
    </row>
    <row r="52" spans="1:6">
      <c r="A52" s="212" t="s">
        <v>148</v>
      </c>
      <c r="B52" s="452">
        <v>254946.22999999998</v>
      </c>
      <c r="C52" s="452">
        <v>269241.04000000004</v>
      </c>
      <c r="D52" s="452">
        <v>190414.36000000002</v>
      </c>
      <c r="E52" s="452">
        <v>225468.76000000004</v>
      </c>
      <c r="F52" s="452">
        <v>235697.59</v>
      </c>
    </row>
    <row r="53" spans="1:6" ht="10.7" customHeight="1">
      <c r="A53" s="212"/>
      <c r="B53" s="452"/>
      <c r="C53" s="452"/>
      <c r="D53" s="452"/>
      <c r="E53" s="452"/>
      <c r="F53" s="452"/>
    </row>
    <row r="54" spans="1:6">
      <c r="A54" s="212" t="s">
        <v>550</v>
      </c>
      <c r="B54" s="452">
        <v>1274663.19</v>
      </c>
      <c r="C54" s="452">
        <v>1151493.4799999993</v>
      </c>
      <c r="D54" s="452">
        <v>1092707.0900000003</v>
      </c>
      <c r="E54" s="452">
        <v>1296975.0400000003</v>
      </c>
      <c r="F54" s="452">
        <v>1490107.8099999996</v>
      </c>
    </row>
    <row r="55" spans="1:6">
      <c r="A55" s="212" t="s">
        <v>552</v>
      </c>
      <c r="B55" s="452">
        <v>1332969.4799999997</v>
      </c>
      <c r="C55" s="452">
        <v>1084977.5700000003</v>
      </c>
      <c r="D55" s="452">
        <v>1336889.9899999993</v>
      </c>
      <c r="E55" s="452">
        <v>1333510.4199999997</v>
      </c>
      <c r="F55" s="452">
        <v>1548904.6099999994</v>
      </c>
    </row>
    <row r="56" spans="1:6">
      <c r="A56" s="212" t="s">
        <v>554</v>
      </c>
      <c r="B56" s="452">
        <v>245987.97999999998</v>
      </c>
      <c r="C56" s="452">
        <v>226611.04000000004</v>
      </c>
      <c r="D56" s="452">
        <v>272694.16999999993</v>
      </c>
      <c r="E56" s="452">
        <v>266107.12999999995</v>
      </c>
      <c r="F56" s="452">
        <v>280190.96999999997</v>
      </c>
    </row>
    <row r="57" spans="1:6">
      <c r="A57" s="212" t="s">
        <v>88</v>
      </c>
      <c r="B57" s="452">
        <v>711978.25999999978</v>
      </c>
      <c r="C57" s="452">
        <v>486637.72999999992</v>
      </c>
      <c r="D57" s="452">
        <v>564161.03</v>
      </c>
      <c r="E57" s="452">
        <v>638654.9299999997</v>
      </c>
      <c r="F57" s="452">
        <v>621946.43999999971</v>
      </c>
    </row>
    <row r="58" spans="1:6">
      <c r="A58" s="212" t="s">
        <v>560</v>
      </c>
      <c r="B58" s="452">
        <v>158205.53000000003</v>
      </c>
      <c r="C58" s="452">
        <v>86514.12999999999</v>
      </c>
      <c r="D58" s="452">
        <v>96799.22</v>
      </c>
      <c r="E58" s="452">
        <v>113649.53000000001</v>
      </c>
      <c r="F58" s="452">
        <v>94248.069999999978</v>
      </c>
    </row>
    <row r="59" spans="1:6" ht="10.7" customHeight="1">
      <c r="B59" s="452"/>
      <c r="C59" s="452"/>
      <c r="D59" s="452"/>
      <c r="E59" s="452"/>
      <c r="F59" s="452"/>
    </row>
    <row r="60" spans="1:6" s="960" customFormat="1">
      <c r="A60" s="954" t="s">
        <v>709</v>
      </c>
      <c r="B60" s="452">
        <v>466990.89999999997</v>
      </c>
      <c r="C60" s="452">
        <v>507606.99</v>
      </c>
      <c r="D60" s="452">
        <v>407697.22000000009</v>
      </c>
      <c r="E60" s="452">
        <v>430010.4599999999</v>
      </c>
      <c r="F60" s="452">
        <v>544527.53</v>
      </c>
    </row>
    <row r="61" spans="1:6" s="960" customFormat="1">
      <c r="A61" s="212" t="s">
        <v>94</v>
      </c>
      <c r="B61" s="452">
        <v>5394233.8699999992</v>
      </c>
      <c r="C61" s="452">
        <v>3883158.5700000003</v>
      </c>
      <c r="D61" s="452">
        <v>4495607.3499999987</v>
      </c>
      <c r="E61" s="452">
        <v>5149754.4699999988</v>
      </c>
      <c r="F61" s="452">
        <v>5113772.7299999995</v>
      </c>
    </row>
    <row r="62" spans="1:6" s="960" customFormat="1">
      <c r="A62" s="212" t="s">
        <v>96</v>
      </c>
      <c r="B62" s="452">
        <v>13899013.089999998</v>
      </c>
      <c r="C62" s="452">
        <v>11309321.680000007</v>
      </c>
      <c r="D62" s="452">
        <v>13232686.370000003</v>
      </c>
      <c r="E62" s="452">
        <v>14617093.960000001</v>
      </c>
      <c r="F62" s="452">
        <v>15806853.129999997</v>
      </c>
    </row>
    <row r="63" spans="1:6" s="960" customFormat="1">
      <c r="A63" s="212" t="s">
        <v>98</v>
      </c>
      <c r="B63" s="452">
        <v>511486.9699999998</v>
      </c>
      <c r="C63" s="452">
        <v>436871.29000000021</v>
      </c>
      <c r="D63" s="452">
        <v>502723.18000000017</v>
      </c>
      <c r="E63" s="452">
        <v>534408.71</v>
      </c>
      <c r="F63" s="452">
        <v>503635.37999999983</v>
      </c>
    </row>
    <row r="64" spans="1:6" s="960" customFormat="1">
      <c r="A64" s="212" t="s">
        <v>100</v>
      </c>
      <c r="B64" s="452">
        <v>59674.130000000012</v>
      </c>
      <c r="C64" s="452">
        <v>64970.95</v>
      </c>
      <c r="D64" s="452">
        <v>81479.060000000012</v>
      </c>
      <c r="E64" s="452">
        <v>63930.060000000005</v>
      </c>
      <c r="F64" s="452">
        <v>82588.429999999993</v>
      </c>
    </row>
    <row r="65" spans="1:6" s="960" customFormat="1" ht="10.7" customHeight="1">
      <c r="A65" s="212"/>
      <c r="B65" s="961"/>
      <c r="C65" s="961"/>
      <c r="D65" s="961"/>
      <c r="E65" s="961"/>
      <c r="F65" s="961"/>
    </row>
    <row r="66" spans="1:6">
      <c r="A66" s="212" t="s">
        <v>102</v>
      </c>
      <c r="B66" s="452">
        <v>1482398.4100000011</v>
      </c>
      <c r="C66" s="452">
        <v>1221833.9700000004</v>
      </c>
      <c r="D66" s="452">
        <v>1445980.8199999998</v>
      </c>
      <c r="E66" s="452">
        <v>1470451.02</v>
      </c>
      <c r="F66" s="452">
        <v>1759876.0200000005</v>
      </c>
    </row>
    <row r="67" spans="1:6">
      <c r="A67" s="212" t="s">
        <v>104</v>
      </c>
      <c r="B67" s="452">
        <v>4849504.57</v>
      </c>
      <c r="C67" s="452">
        <v>4123320.94</v>
      </c>
      <c r="D67" s="452">
        <v>4341833.68</v>
      </c>
      <c r="E67" s="452">
        <v>4664288.51</v>
      </c>
      <c r="F67" s="452">
        <v>5294812.0299999993</v>
      </c>
    </row>
    <row r="68" spans="1:6">
      <c r="A68" s="212" t="s">
        <v>106</v>
      </c>
      <c r="B68" s="452">
        <v>139842.65999999997</v>
      </c>
      <c r="C68" s="452">
        <v>131512.25</v>
      </c>
      <c r="D68" s="452">
        <v>143253.51000000004</v>
      </c>
      <c r="E68" s="452">
        <v>127849.94999999997</v>
      </c>
      <c r="F68" s="452">
        <v>150748.04999999999</v>
      </c>
    </row>
    <row r="69" spans="1:6">
      <c r="A69" s="212" t="s">
        <v>108</v>
      </c>
      <c r="B69" s="452">
        <v>1029133.3099999999</v>
      </c>
      <c r="C69" s="452">
        <v>919464.4600000002</v>
      </c>
      <c r="D69" s="452">
        <v>911559.98</v>
      </c>
      <c r="E69" s="452">
        <v>968808.80999999982</v>
      </c>
      <c r="F69" s="452">
        <v>1053012.1500000004</v>
      </c>
    </row>
    <row r="70" spans="1:6">
      <c r="A70" s="212" t="s">
        <v>110</v>
      </c>
      <c r="B70" s="452">
        <v>473920.38000000018</v>
      </c>
      <c r="C70" s="452">
        <v>392462.77999999997</v>
      </c>
      <c r="D70" s="452">
        <v>455929.00999999995</v>
      </c>
      <c r="E70" s="452">
        <v>542136.30000000005</v>
      </c>
      <c r="F70" s="452">
        <v>526426.62999999989</v>
      </c>
    </row>
    <row r="71" spans="1:6" ht="10.7" customHeight="1">
      <c r="A71" s="212"/>
      <c r="B71" s="452"/>
      <c r="C71" s="452"/>
      <c r="D71" s="452"/>
      <c r="E71" s="452"/>
      <c r="F71" s="452"/>
    </row>
    <row r="72" spans="1:6">
      <c r="A72" s="212" t="s">
        <v>112</v>
      </c>
      <c r="B72" s="452">
        <v>632197.52</v>
      </c>
      <c r="C72" s="452">
        <v>484347.18</v>
      </c>
      <c r="D72" s="452">
        <v>518584.86000000004</v>
      </c>
      <c r="E72" s="452">
        <v>543120.79999999981</v>
      </c>
      <c r="F72" s="452">
        <v>616005.87</v>
      </c>
    </row>
    <row r="73" spans="1:6">
      <c r="A73" s="212" t="s">
        <v>114</v>
      </c>
      <c r="B73" s="452">
        <v>185941.15000000002</v>
      </c>
      <c r="C73" s="452">
        <v>142913.75999999998</v>
      </c>
      <c r="D73" s="452">
        <v>286931.31999999989</v>
      </c>
      <c r="E73" s="452">
        <v>232486.41</v>
      </c>
      <c r="F73" s="452">
        <v>184101.15000000002</v>
      </c>
    </row>
    <row r="74" spans="1:6">
      <c r="A74" s="212" t="s">
        <v>116</v>
      </c>
      <c r="B74" s="452">
        <v>38598913.580000006</v>
      </c>
      <c r="C74" s="452">
        <v>32278212.359999992</v>
      </c>
      <c r="D74" s="452">
        <v>36676372.329999998</v>
      </c>
      <c r="E74" s="452">
        <v>37107835.989999987</v>
      </c>
      <c r="F74" s="452">
        <v>42303257.200000003</v>
      </c>
    </row>
    <row r="75" spans="1:6">
      <c r="A75" s="212" t="s">
        <v>118</v>
      </c>
      <c r="B75" s="452">
        <v>1459468.4399999992</v>
      </c>
      <c r="C75" s="452">
        <v>1167881.3900000004</v>
      </c>
      <c r="D75" s="452">
        <v>1305520.6499999992</v>
      </c>
      <c r="E75" s="452">
        <v>1497422.6499999994</v>
      </c>
      <c r="F75" s="452">
        <v>1604545.4700000002</v>
      </c>
    </row>
    <row r="76" spans="1:6">
      <c r="A76" s="212" t="s">
        <v>120</v>
      </c>
      <c r="B76" s="452">
        <v>162142.24000000002</v>
      </c>
      <c r="C76" s="452">
        <v>144351.75</v>
      </c>
      <c r="D76" s="452">
        <v>170305.03</v>
      </c>
      <c r="E76" s="452">
        <v>139677.99</v>
      </c>
      <c r="F76" s="452">
        <v>141928.02999999997</v>
      </c>
    </row>
    <row r="77" spans="1:6" ht="10.7" customHeight="1">
      <c r="A77" s="212"/>
      <c r="B77" s="452"/>
      <c r="C77" s="452"/>
      <c r="D77" s="452"/>
      <c r="E77" s="452"/>
      <c r="F77" s="452"/>
    </row>
    <row r="78" spans="1:6">
      <c r="A78" s="212" t="s">
        <v>122</v>
      </c>
      <c r="B78" s="452">
        <v>443728.4599999999</v>
      </c>
      <c r="C78" s="452">
        <v>374193.68000000005</v>
      </c>
      <c r="D78" s="452">
        <v>355936.6399999999</v>
      </c>
      <c r="E78" s="452">
        <v>391009.63000000006</v>
      </c>
      <c r="F78" s="452">
        <v>415867.52000000014</v>
      </c>
    </row>
    <row r="79" spans="1:6">
      <c r="A79" s="212" t="s">
        <v>124</v>
      </c>
      <c r="B79" s="452">
        <v>387232.74000000005</v>
      </c>
      <c r="C79" s="452">
        <v>299705.76</v>
      </c>
      <c r="D79" s="452">
        <v>335015.01000000007</v>
      </c>
      <c r="E79" s="452">
        <v>326165.97999999992</v>
      </c>
      <c r="F79" s="452">
        <v>393439.68</v>
      </c>
    </row>
    <row r="80" spans="1:6">
      <c r="A80" s="212" t="s">
        <v>126</v>
      </c>
      <c r="B80" s="452">
        <v>681546.54999999993</v>
      </c>
      <c r="C80" s="452">
        <v>583348.95999999985</v>
      </c>
      <c r="D80" s="452">
        <v>507253.16</v>
      </c>
      <c r="E80" s="452">
        <v>654070.38</v>
      </c>
      <c r="F80" s="452">
        <v>651825.01999999967</v>
      </c>
    </row>
    <row r="81" spans="1:6">
      <c r="A81" s="212" t="s">
        <v>128</v>
      </c>
      <c r="B81" s="452">
        <v>364839.67000000004</v>
      </c>
      <c r="C81" s="452">
        <v>439066.12000000017</v>
      </c>
      <c r="D81" s="452">
        <v>435674.36000000004</v>
      </c>
      <c r="E81" s="452">
        <v>423012.15</v>
      </c>
      <c r="F81" s="452">
        <v>522960.12999999995</v>
      </c>
    </row>
    <row r="82" spans="1:6">
      <c r="A82" s="212" t="s">
        <v>130</v>
      </c>
      <c r="B82" s="452">
        <v>2649268.7800000003</v>
      </c>
      <c r="C82" s="452">
        <v>2695109.1599999988</v>
      </c>
      <c r="D82" s="452">
        <v>2223491.3199999998</v>
      </c>
      <c r="E82" s="452">
        <v>3048034.2999999984</v>
      </c>
      <c r="F82" s="452">
        <v>2670078.8199999984</v>
      </c>
    </row>
    <row r="83" spans="1:6" ht="18">
      <c r="A83" s="1337" t="s">
        <v>708</v>
      </c>
      <c r="B83" s="1337"/>
      <c r="C83" s="1337"/>
      <c r="D83" s="1337"/>
      <c r="E83" s="962"/>
    </row>
    <row r="84" spans="1:6" ht="15.75">
      <c r="A84" s="1136" t="str">
        <f>A43</f>
        <v xml:space="preserve">Recordation Tax and Deeds of Conveyance Revenue Collections by Locality </v>
      </c>
      <c r="B84" s="1136"/>
      <c r="C84" s="1136"/>
      <c r="D84" s="1136"/>
      <c r="E84" s="1238"/>
      <c r="F84" s="1239"/>
    </row>
    <row r="85" spans="1:6" ht="13.5" thickBot="1">
      <c r="A85" s="958"/>
      <c r="B85" s="958"/>
      <c r="C85" s="958"/>
      <c r="D85" s="958"/>
    </row>
    <row r="86" spans="1:6" ht="15" customHeight="1" thickTop="1">
      <c r="A86" s="944"/>
      <c r="B86" s="945" t="s">
        <v>36</v>
      </c>
      <c r="C86" s="945" t="s">
        <v>36</v>
      </c>
      <c r="D86" s="945" t="s">
        <v>36</v>
      </c>
      <c r="E86" s="945" t="s">
        <v>36</v>
      </c>
      <c r="F86" s="945" t="s">
        <v>36</v>
      </c>
    </row>
    <row r="87" spans="1:6">
      <c r="A87" s="947" t="s">
        <v>25</v>
      </c>
      <c r="B87" s="948">
        <v>2013</v>
      </c>
      <c r="C87" s="948">
        <v>2014</v>
      </c>
      <c r="D87" s="948">
        <v>2015</v>
      </c>
      <c r="E87" s="948">
        <v>2016</v>
      </c>
      <c r="F87" s="948">
        <v>2017</v>
      </c>
    </row>
    <row r="88" spans="1:6" s="953" customFormat="1" ht="10.7" customHeight="1">
      <c r="A88" s="950"/>
      <c r="B88" s="959"/>
      <c r="C88" s="959"/>
      <c r="D88" s="952"/>
      <c r="E88" s="952"/>
      <c r="F88" s="952"/>
    </row>
    <row r="89" spans="1:6">
      <c r="A89" s="212" t="s">
        <v>132</v>
      </c>
      <c r="B89" s="454">
        <v>609368.34</v>
      </c>
      <c r="C89" s="454">
        <v>777673.75999999989</v>
      </c>
      <c r="D89" s="454">
        <v>589364.68999999994</v>
      </c>
      <c r="E89" s="454">
        <v>557731.34000000008</v>
      </c>
      <c r="F89" s="454">
        <v>638985.89999999991</v>
      </c>
    </row>
    <row r="90" spans="1:6">
      <c r="A90" s="212" t="s">
        <v>134</v>
      </c>
      <c r="B90" s="452">
        <v>1086004.1499999999</v>
      </c>
      <c r="C90" s="452">
        <v>738517.03000000014</v>
      </c>
      <c r="D90" s="452">
        <v>924326.85999999975</v>
      </c>
      <c r="E90" s="452">
        <v>991204.51000000013</v>
      </c>
      <c r="F90" s="452">
        <v>1148124.2299999997</v>
      </c>
    </row>
    <row r="91" spans="1:6">
      <c r="A91" s="212" t="s">
        <v>136</v>
      </c>
      <c r="B91" s="452">
        <v>447686.98999999993</v>
      </c>
      <c r="C91" s="452">
        <v>399582.52999999997</v>
      </c>
      <c r="D91" s="452">
        <v>363215.60000000003</v>
      </c>
      <c r="E91" s="452">
        <v>423631.69000000012</v>
      </c>
      <c r="F91" s="452">
        <v>573099.77</v>
      </c>
    </row>
    <row r="92" spans="1:6">
      <c r="A92" s="212" t="s">
        <v>138</v>
      </c>
      <c r="B92" s="452">
        <v>586303.52</v>
      </c>
      <c r="C92" s="452">
        <v>508009.90000000008</v>
      </c>
      <c r="D92" s="452">
        <v>546425.1100000001</v>
      </c>
      <c r="E92" s="452">
        <v>547312.44000000006</v>
      </c>
      <c r="F92" s="452">
        <v>573510.94999999995</v>
      </c>
    </row>
    <row r="93" spans="1:6">
      <c r="A93" s="212" t="s">
        <v>140</v>
      </c>
      <c r="B93" s="452">
        <v>166363.89000000001</v>
      </c>
      <c r="C93" s="452">
        <v>185812.67</v>
      </c>
      <c r="D93" s="452">
        <v>244869.58999999991</v>
      </c>
      <c r="E93" s="452">
        <v>172141.67000000004</v>
      </c>
      <c r="F93" s="452">
        <v>182101.08</v>
      </c>
    </row>
    <row r="94" spans="1:6" ht="10.7" customHeight="1">
      <c r="A94" s="212"/>
      <c r="B94" s="452"/>
      <c r="C94" s="452"/>
      <c r="D94" s="452"/>
      <c r="E94" s="452"/>
      <c r="F94" s="452"/>
    </row>
    <row r="95" spans="1:6">
      <c r="A95" s="212" t="s">
        <v>142</v>
      </c>
      <c r="B95" s="452">
        <v>1281456.8300000008</v>
      </c>
      <c r="C95" s="452">
        <v>975941.60000000033</v>
      </c>
      <c r="D95" s="452">
        <v>1014709.6399999998</v>
      </c>
      <c r="E95" s="452">
        <v>1171454.6300000001</v>
      </c>
      <c r="F95" s="452">
        <v>1436475.92</v>
      </c>
    </row>
    <row r="96" spans="1:6">
      <c r="A96" s="212" t="s">
        <v>144</v>
      </c>
      <c r="B96" s="452">
        <v>418595.8200000003</v>
      </c>
      <c r="C96" s="452">
        <v>436050.41999999987</v>
      </c>
      <c r="D96" s="452">
        <v>366329.23000000004</v>
      </c>
      <c r="E96" s="452">
        <v>404234.31</v>
      </c>
      <c r="F96" s="452">
        <v>466989.98000000004</v>
      </c>
    </row>
    <row r="97" spans="1:6">
      <c r="A97" s="212" t="s">
        <v>145</v>
      </c>
      <c r="B97" s="452">
        <v>221532.10000000003</v>
      </c>
      <c r="C97" s="452">
        <v>197862.72999999998</v>
      </c>
      <c r="D97" s="452">
        <v>227312.10999999996</v>
      </c>
      <c r="E97" s="452">
        <v>186952.84000000003</v>
      </c>
      <c r="F97" s="452">
        <v>225055.49000000005</v>
      </c>
    </row>
    <row r="98" spans="1:6">
      <c r="A98" s="212" t="s">
        <v>147</v>
      </c>
      <c r="B98" s="452">
        <v>754512.41999999958</v>
      </c>
      <c r="C98" s="452">
        <v>802342.11999999988</v>
      </c>
      <c r="D98" s="452">
        <v>699713.15</v>
      </c>
      <c r="E98" s="452">
        <v>785785.43999999983</v>
      </c>
      <c r="F98" s="452">
        <v>790560.54999999981</v>
      </c>
    </row>
    <row r="99" spans="1:6">
      <c r="A99" s="212" t="s">
        <v>149</v>
      </c>
      <c r="B99" s="452">
        <v>1053732.77</v>
      </c>
      <c r="C99" s="452">
        <v>1030980.4199999998</v>
      </c>
      <c r="D99" s="452">
        <v>1074586.2799999998</v>
      </c>
      <c r="E99" s="452">
        <v>1213743.8500000001</v>
      </c>
      <c r="F99" s="452">
        <v>1386980.3399999996</v>
      </c>
    </row>
    <row r="100" spans="1:6" ht="10.7" customHeight="1">
      <c r="A100" s="212"/>
      <c r="B100" s="452"/>
      <c r="C100" s="452"/>
      <c r="D100" s="452"/>
      <c r="E100" s="452"/>
      <c r="F100" s="452"/>
    </row>
    <row r="101" spans="1:6">
      <c r="A101" s="212" t="s">
        <v>150</v>
      </c>
      <c r="B101" s="452">
        <v>459878.08999999973</v>
      </c>
      <c r="C101" s="452">
        <v>357989.52999999991</v>
      </c>
      <c r="D101" s="452">
        <v>594110.07999999996</v>
      </c>
      <c r="E101" s="452">
        <v>387064</v>
      </c>
      <c r="F101" s="452">
        <v>564585.67000000004</v>
      </c>
    </row>
    <row r="102" spans="1:6">
      <c r="A102" s="212" t="s">
        <v>152</v>
      </c>
      <c r="B102" s="452">
        <v>756028.9499999996</v>
      </c>
      <c r="C102" s="452">
        <v>786968.49999999977</v>
      </c>
      <c r="D102" s="452">
        <v>862335.24999999977</v>
      </c>
      <c r="E102" s="452">
        <v>1132218.4300000004</v>
      </c>
      <c r="F102" s="452">
        <v>780150.33</v>
      </c>
    </row>
    <row r="103" spans="1:6">
      <c r="A103" s="212" t="s">
        <v>154</v>
      </c>
      <c r="B103" s="452">
        <v>28358975.490000002</v>
      </c>
      <c r="C103" s="452">
        <v>21506574.479999989</v>
      </c>
      <c r="D103" s="452">
        <v>24404877.109999999</v>
      </c>
      <c r="E103" s="452">
        <v>28726098.039999984</v>
      </c>
      <c r="F103" s="452">
        <v>30064841.35000002</v>
      </c>
    </row>
    <row r="104" spans="1:6">
      <c r="A104" s="212" t="s">
        <v>156</v>
      </c>
      <c r="B104" s="452">
        <v>558805.49</v>
      </c>
      <c r="C104" s="452">
        <v>662075.02999999991</v>
      </c>
      <c r="D104" s="452">
        <v>710596.96</v>
      </c>
      <c r="E104" s="452">
        <v>583382.78</v>
      </c>
      <c r="F104" s="452">
        <v>677949.25000000023</v>
      </c>
    </row>
    <row r="105" spans="1:6">
      <c r="A105" s="212" t="s">
        <v>158</v>
      </c>
      <c r="B105" s="452">
        <v>399826.34999999992</v>
      </c>
      <c r="C105" s="452">
        <v>378681.16000000009</v>
      </c>
      <c r="D105" s="452">
        <v>367139.01000000013</v>
      </c>
      <c r="E105" s="452">
        <v>307336.31</v>
      </c>
      <c r="F105" s="452">
        <v>449471.14999999991</v>
      </c>
    </row>
    <row r="106" spans="1:6" ht="10.7" customHeight="1">
      <c r="A106" s="212"/>
      <c r="B106" s="452"/>
      <c r="C106" s="452"/>
      <c r="D106" s="452"/>
      <c r="E106" s="452"/>
      <c r="F106" s="452"/>
    </row>
    <row r="107" spans="1:6">
      <c r="A107" s="212" t="s">
        <v>160</v>
      </c>
      <c r="B107" s="452">
        <v>134694.15</v>
      </c>
      <c r="C107" s="452">
        <v>130972.70999999998</v>
      </c>
      <c r="D107" s="452">
        <v>153028.63</v>
      </c>
      <c r="E107" s="452">
        <v>152344.04</v>
      </c>
      <c r="F107" s="452">
        <v>175841.78</v>
      </c>
    </row>
    <row r="108" spans="1:6">
      <c r="A108" s="212" t="s">
        <v>29</v>
      </c>
      <c r="B108" s="452">
        <v>2957850.3399999994</v>
      </c>
      <c r="C108" s="452">
        <v>2458054.7600000002</v>
      </c>
      <c r="D108" s="452">
        <v>2831038.2200000007</v>
      </c>
      <c r="E108" s="452">
        <v>3033546.4199999976</v>
      </c>
      <c r="F108" s="452">
        <v>3043687.8300000005</v>
      </c>
    </row>
    <row r="109" spans="1:6">
      <c r="A109" s="212" t="s">
        <v>162</v>
      </c>
      <c r="B109" s="452">
        <v>547679.06999999983</v>
      </c>
      <c r="C109" s="452">
        <v>561740.17000000016</v>
      </c>
      <c r="D109" s="452">
        <v>500333.94000000006</v>
      </c>
      <c r="E109" s="452">
        <v>514087.84000000014</v>
      </c>
      <c r="F109" s="452">
        <v>549987.05000000005</v>
      </c>
    </row>
    <row r="110" spans="1:6">
      <c r="A110" s="212" t="s">
        <v>163</v>
      </c>
      <c r="B110" s="452">
        <v>3366259.0299999993</v>
      </c>
      <c r="C110" s="452">
        <v>2243456.17</v>
      </c>
      <c r="D110" s="452">
        <v>2583480.7599999984</v>
      </c>
      <c r="E110" s="452">
        <v>2518274.3400000008</v>
      </c>
      <c r="F110" s="452">
        <v>3054562.02</v>
      </c>
    </row>
    <row r="111" spans="1:6">
      <c r="A111" s="212" t="s">
        <v>165</v>
      </c>
      <c r="B111" s="452">
        <v>235449.09</v>
      </c>
      <c r="C111" s="452">
        <v>237370.18</v>
      </c>
      <c r="D111" s="452">
        <v>260676.56999999998</v>
      </c>
      <c r="E111" s="452">
        <v>263643.44000000006</v>
      </c>
      <c r="F111" s="452">
        <v>247015.55000000002</v>
      </c>
    </row>
    <row r="112" spans="1:6" ht="10.7" customHeight="1">
      <c r="A112" s="212"/>
      <c r="B112" s="452"/>
      <c r="C112" s="452"/>
      <c r="D112" s="452"/>
      <c r="E112" s="452"/>
      <c r="F112" s="452"/>
    </row>
    <row r="113" spans="1:6">
      <c r="A113" s="954" t="s">
        <v>167</v>
      </c>
      <c r="B113" s="452">
        <v>253988.49000000011</v>
      </c>
      <c r="C113" s="452">
        <v>200717.68000000005</v>
      </c>
      <c r="D113" s="452">
        <v>182884.78000000003</v>
      </c>
      <c r="E113" s="452">
        <v>243299.32000000012</v>
      </c>
      <c r="F113" s="452">
        <v>269820.74000000011</v>
      </c>
    </row>
    <row r="114" spans="1:6">
      <c r="A114" s="212" t="s">
        <v>169</v>
      </c>
      <c r="B114" s="452">
        <v>1147810.9400000002</v>
      </c>
      <c r="C114" s="452">
        <v>1066654.5099999998</v>
      </c>
      <c r="D114" s="452">
        <v>999624.7</v>
      </c>
      <c r="E114" s="452">
        <v>1200151.7099999997</v>
      </c>
      <c r="F114" s="452">
        <v>1401799.5599999998</v>
      </c>
    </row>
    <row r="115" spans="1:6">
      <c r="A115" s="212" t="s">
        <v>171</v>
      </c>
      <c r="B115" s="452">
        <v>336689.56999999995</v>
      </c>
      <c r="C115" s="452">
        <v>281586.69</v>
      </c>
      <c r="D115" s="452">
        <v>376653.41999999993</v>
      </c>
      <c r="E115" s="452">
        <v>375898.57</v>
      </c>
      <c r="F115" s="452">
        <v>334189.18999999994</v>
      </c>
    </row>
    <row r="116" spans="1:6">
      <c r="A116" s="212" t="s">
        <v>173</v>
      </c>
      <c r="B116" s="452">
        <v>420465.03999999986</v>
      </c>
      <c r="C116" s="452">
        <v>278137.55000000016</v>
      </c>
      <c r="D116" s="452">
        <v>402634.52999999985</v>
      </c>
      <c r="E116" s="452">
        <v>477102.99</v>
      </c>
      <c r="F116" s="452">
        <v>327896.21999999997</v>
      </c>
    </row>
    <row r="117" spans="1:6">
      <c r="A117" s="212" t="s">
        <v>175</v>
      </c>
      <c r="B117" s="452">
        <v>6169277</v>
      </c>
      <c r="C117" s="452">
        <v>5194804.7699999996</v>
      </c>
      <c r="D117" s="452">
        <v>5751107.379999998</v>
      </c>
      <c r="E117" s="452">
        <v>5918116.2300000004</v>
      </c>
      <c r="F117" s="452">
        <v>7774488.5300000012</v>
      </c>
    </row>
    <row r="118" spans="1:6" ht="10.7" customHeight="1">
      <c r="A118" s="212"/>
      <c r="B118" s="452"/>
      <c r="C118" s="452"/>
      <c r="D118" s="452"/>
      <c r="E118" s="452"/>
      <c r="F118" s="452"/>
    </row>
    <row r="119" spans="1:6">
      <c r="A119" s="212" t="s">
        <v>177</v>
      </c>
      <c r="B119" s="452">
        <v>8179063.9900000002</v>
      </c>
      <c r="C119" s="452">
        <v>7147372.3600000013</v>
      </c>
      <c r="D119" s="452">
        <v>8039865.6299999999</v>
      </c>
      <c r="E119" s="452">
        <v>8421939.7299999986</v>
      </c>
      <c r="F119" s="452">
        <v>9966543.4899999965</v>
      </c>
    </row>
    <row r="120" spans="1:6">
      <c r="A120" s="212" t="s">
        <v>179</v>
      </c>
      <c r="B120" s="452">
        <v>220697.49</v>
      </c>
      <c r="C120" s="452">
        <v>127243.62</v>
      </c>
      <c r="D120" s="452">
        <v>149617.36000000002</v>
      </c>
      <c r="E120" s="452">
        <v>170806.46</v>
      </c>
      <c r="F120" s="452">
        <v>157535.5</v>
      </c>
    </row>
    <row r="121" spans="1:6">
      <c r="A121" s="212" t="s">
        <v>181</v>
      </c>
      <c r="B121" s="452">
        <v>146107.96</v>
      </c>
      <c r="C121" s="452">
        <v>108804.72</v>
      </c>
      <c r="D121" s="452">
        <v>167439.68000000002</v>
      </c>
      <c r="E121" s="452">
        <v>210424.08000000002</v>
      </c>
      <c r="F121" s="452">
        <v>172599.98</v>
      </c>
    </row>
    <row r="122" spans="1:6">
      <c r="A122" s="212" t="s">
        <v>183</v>
      </c>
      <c r="B122" s="452">
        <v>626128.58000000019</v>
      </c>
      <c r="C122" s="452">
        <v>609573.60999999987</v>
      </c>
      <c r="D122" s="452">
        <v>467861.24999999994</v>
      </c>
      <c r="E122" s="452">
        <v>517188.72000000003</v>
      </c>
      <c r="F122" s="452">
        <v>538806.21</v>
      </c>
    </row>
    <row r="123" spans="1:6">
      <c r="A123" s="212" t="s">
        <v>185</v>
      </c>
      <c r="B123" s="452">
        <v>1566582.3999999997</v>
      </c>
      <c r="C123" s="452">
        <v>1236746.96</v>
      </c>
      <c r="D123" s="452">
        <v>1278353.9700000009</v>
      </c>
      <c r="E123" s="452">
        <v>1540856.8999999994</v>
      </c>
      <c r="F123" s="452">
        <v>1605334.8200000008</v>
      </c>
    </row>
    <row r="124" spans="1:6" ht="18">
      <c r="A124" s="1337" t="s">
        <v>708</v>
      </c>
      <c r="B124" s="1337"/>
      <c r="C124" s="1337"/>
      <c r="D124" s="1337"/>
    </row>
    <row r="125" spans="1:6" ht="15.75">
      <c r="A125" s="1136" t="str">
        <f>A84</f>
        <v xml:space="preserve">Recordation Tax and Deeds of Conveyance Revenue Collections by Locality </v>
      </c>
      <c r="B125" s="1136"/>
      <c r="C125" s="1136"/>
      <c r="D125" s="1136"/>
      <c r="E125" s="1238"/>
      <c r="F125" s="1239"/>
    </row>
    <row r="126" spans="1:6" ht="13.5" thickBot="1">
      <c r="A126" s="958"/>
      <c r="B126" s="958"/>
      <c r="C126" s="958"/>
      <c r="D126" s="958"/>
    </row>
    <row r="127" spans="1:6" ht="15" customHeight="1" thickTop="1">
      <c r="A127" s="944"/>
      <c r="B127" s="945" t="s">
        <v>36</v>
      </c>
      <c r="C127" s="945" t="s">
        <v>36</v>
      </c>
      <c r="D127" s="945" t="s">
        <v>36</v>
      </c>
      <c r="E127" s="945" t="s">
        <v>36</v>
      </c>
      <c r="F127" s="945" t="s">
        <v>36</v>
      </c>
    </row>
    <row r="128" spans="1:6">
      <c r="A128" s="947" t="s">
        <v>25</v>
      </c>
      <c r="B128" s="948">
        <v>2013</v>
      </c>
      <c r="C128" s="948">
        <v>2014</v>
      </c>
      <c r="D128" s="948">
        <v>2015</v>
      </c>
      <c r="E128" s="948">
        <v>2016</v>
      </c>
      <c r="F128" s="948">
        <v>2017</v>
      </c>
    </row>
    <row r="129" spans="1:7" s="953" customFormat="1" ht="10.7" customHeight="1">
      <c r="A129" s="950"/>
      <c r="B129" s="959"/>
      <c r="C129" s="952"/>
      <c r="D129" s="952"/>
      <c r="E129" s="952"/>
      <c r="F129" s="952"/>
    </row>
    <row r="130" spans="1:7">
      <c r="A130" s="212" t="s">
        <v>187</v>
      </c>
      <c r="B130" s="454">
        <v>1284357.01</v>
      </c>
      <c r="C130" s="454">
        <v>1123183.21</v>
      </c>
      <c r="D130" s="454">
        <v>946817.57999999973</v>
      </c>
      <c r="E130" s="454">
        <v>1255123.2300000004</v>
      </c>
      <c r="F130" s="454">
        <v>1381461.9999999998</v>
      </c>
    </row>
    <row r="131" spans="1:7">
      <c r="A131" s="212" t="s">
        <v>189</v>
      </c>
      <c r="B131" s="452">
        <v>594508.19000000006</v>
      </c>
      <c r="C131" s="452">
        <v>583472.54</v>
      </c>
      <c r="D131" s="452">
        <v>540334.5</v>
      </c>
      <c r="E131" s="452">
        <v>593517.92000000016</v>
      </c>
      <c r="F131" s="452">
        <v>642968.16</v>
      </c>
    </row>
    <row r="132" spans="1:7">
      <c r="A132" s="212" t="s">
        <v>191</v>
      </c>
      <c r="B132" s="452">
        <v>302793.93999999994</v>
      </c>
      <c r="C132" s="452">
        <v>427086.4</v>
      </c>
      <c r="D132" s="452">
        <v>390160.2600000003</v>
      </c>
      <c r="E132" s="452">
        <v>556866.30000000016</v>
      </c>
      <c r="F132" s="452">
        <v>301693.24999999994</v>
      </c>
    </row>
    <row r="133" spans="1:7">
      <c r="A133" s="212" t="s">
        <v>193</v>
      </c>
      <c r="B133" s="452">
        <v>652788.22</v>
      </c>
      <c r="C133" s="452">
        <v>531196.76</v>
      </c>
      <c r="D133" s="452">
        <v>556011.63</v>
      </c>
      <c r="E133" s="452">
        <v>497427.80999999976</v>
      </c>
      <c r="F133" s="452">
        <v>627435.89</v>
      </c>
    </row>
    <row r="134" spans="1:7">
      <c r="A134" s="212" t="s">
        <v>195</v>
      </c>
      <c r="B134" s="452">
        <v>3467555.8200000008</v>
      </c>
      <c r="C134" s="452">
        <v>3155060.8799999994</v>
      </c>
      <c r="D134" s="452">
        <v>2968623.1899999981</v>
      </c>
      <c r="E134" s="452">
        <v>3140242.6599999988</v>
      </c>
      <c r="F134" s="452">
        <v>3137748.9399999985</v>
      </c>
    </row>
    <row r="135" spans="1:7" s="953" customFormat="1" ht="10.7" customHeight="1">
      <c r="A135" s="963"/>
      <c r="B135" s="963"/>
      <c r="C135" s="963"/>
      <c r="D135" s="963"/>
      <c r="E135" s="952"/>
      <c r="F135" s="952"/>
    </row>
    <row r="136" spans="1:7">
      <c r="A136" s="964" t="s">
        <v>26</v>
      </c>
      <c r="B136" s="965">
        <f>SUM(B7:B41,B48:B82,B89:B123,B130:B134)</f>
        <v>310761252.65999991</v>
      </c>
      <c r="C136" s="965">
        <f>SUM(C7:C41,C48:C82,C89:C123,C130:C134)</f>
        <v>249545839.3199999</v>
      </c>
      <c r="D136" s="965">
        <f>SUM(D7:D41,D48:D82,D89:D123,D130:D134)</f>
        <v>279591366.81</v>
      </c>
      <c r="E136" s="965">
        <f>SUM(E7:E41,E48:E82,E89:E123,E130:E134)</f>
        <v>298077573.12</v>
      </c>
      <c r="F136" s="965">
        <f>SUM(F7:F41,F48:F82,F89:F123,F130:F134)</f>
        <v>323500358.88</v>
      </c>
    </row>
    <row r="137" spans="1:7" ht="13.5" thickBot="1">
      <c r="A137" s="966"/>
      <c r="B137" s="967"/>
      <c r="C137" s="967"/>
      <c r="D137" s="967"/>
    </row>
    <row r="138" spans="1:7" ht="15" customHeight="1" thickTop="1">
      <c r="A138" s="944"/>
      <c r="B138" s="945" t="s">
        <v>36</v>
      </c>
      <c r="C138" s="945" t="s">
        <v>36</v>
      </c>
      <c r="D138" s="945" t="s">
        <v>36</v>
      </c>
      <c r="E138" s="945" t="s">
        <v>36</v>
      </c>
      <c r="F138" s="945" t="s">
        <v>36</v>
      </c>
    </row>
    <row r="139" spans="1:7">
      <c r="A139" s="947" t="s">
        <v>27</v>
      </c>
      <c r="B139" s="948">
        <v>2013</v>
      </c>
      <c r="C139" s="948">
        <v>2014</v>
      </c>
      <c r="D139" s="948">
        <v>2015</v>
      </c>
      <c r="E139" s="948">
        <v>2016</v>
      </c>
      <c r="F139" s="948">
        <v>2017</v>
      </c>
    </row>
    <row r="140" spans="1:7" s="953" customFormat="1" ht="10.7" customHeight="1">
      <c r="A140" s="950"/>
      <c r="B140" s="951"/>
      <c r="C140" s="952"/>
      <c r="D140" s="952"/>
      <c r="E140" s="952"/>
      <c r="F140" s="952"/>
    </row>
    <row r="141" spans="1:7">
      <c r="A141" s="954" t="s">
        <v>200</v>
      </c>
      <c r="B141" s="955">
        <v>16230296.279999999</v>
      </c>
      <c r="C141" s="454">
        <v>12232182.149999999</v>
      </c>
      <c r="D141" s="454">
        <v>14296369.909999995</v>
      </c>
      <c r="E141" s="454">
        <v>14059919.710000003</v>
      </c>
      <c r="F141" s="454">
        <v>13615230.800000004</v>
      </c>
      <c r="G141" s="453"/>
    </row>
    <row r="142" spans="1:7">
      <c r="A142" s="212" t="s">
        <v>471</v>
      </c>
      <c r="B142" s="213">
        <v>101153.74999999999</v>
      </c>
      <c r="C142" s="452"/>
      <c r="D142" s="452"/>
      <c r="E142" s="452"/>
      <c r="F142" s="452"/>
    </row>
    <row r="143" spans="1:7">
      <c r="A143" s="212" t="s">
        <v>202</v>
      </c>
      <c r="B143" s="213">
        <v>349881.30000000005</v>
      </c>
      <c r="C143" s="452">
        <v>342930.86000000016</v>
      </c>
      <c r="D143" s="452">
        <v>486663.35999999993</v>
      </c>
      <c r="E143" s="452">
        <v>464720.13999999984</v>
      </c>
      <c r="F143" s="452">
        <v>410392.85000000009</v>
      </c>
    </row>
    <row r="144" spans="1:7">
      <c r="A144" s="212" t="s">
        <v>204</v>
      </c>
      <c r="B144" s="213">
        <v>82155.959999999977</v>
      </c>
      <c r="C144" s="452">
        <v>61168.729999999996</v>
      </c>
      <c r="D144" s="452">
        <v>64620.680000000008</v>
      </c>
      <c r="E144" s="452">
        <v>66233.669999999984</v>
      </c>
      <c r="F144" s="452">
        <v>73487.250000000015</v>
      </c>
    </row>
    <row r="145" spans="1:8">
      <c r="A145" s="212" t="s">
        <v>206</v>
      </c>
      <c r="B145" s="213">
        <v>2001913.4700000004</v>
      </c>
      <c r="C145" s="452">
        <v>1898134.8500000003</v>
      </c>
      <c r="D145" s="452">
        <v>1807993.0100000009</v>
      </c>
      <c r="E145" s="452">
        <v>2037681.0300000007</v>
      </c>
      <c r="F145" s="452">
        <v>3091006.3100000005</v>
      </c>
    </row>
    <row r="146" spans="1:8" ht="10.7" customHeight="1">
      <c r="A146" s="212"/>
      <c r="B146" s="213"/>
      <c r="C146" s="452"/>
      <c r="D146" s="452"/>
      <c r="E146" s="452"/>
      <c r="F146" s="452"/>
    </row>
    <row r="147" spans="1:8">
      <c r="A147" s="212" t="s">
        <v>151</v>
      </c>
      <c r="B147" s="213">
        <v>10204743.209999999</v>
      </c>
      <c r="C147" s="452">
        <v>8753199.5199999996</v>
      </c>
      <c r="D147" s="452">
        <v>9669365.4100000039</v>
      </c>
      <c r="E147" s="452">
        <v>11339348.560000004</v>
      </c>
      <c r="F147" s="452">
        <v>11232453.27</v>
      </c>
    </row>
    <row r="148" spans="1:8">
      <c r="A148" s="212" t="s">
        <v>153</v>
      </c>
      <c r="B148" s="213">
        <v>470882.23</v>
      </c>
      <c r="C148" s="452">
        <v>377460.60999999987</v>
      </c>
      <c r="D148" s="452">
        <v>359275.82999999996</v>
      </c>
      <c r="E148" s="452">
        <v>479930.34999999992</v>
      </c>
      <c r="F148" s="452">
        <v>435120.72999999992</v>
      </c>
      <c r="G148" s="453"/>
    </row>
    <row r="149" spans="1:8">
      <c r="A149" s="212" t="s">
        <v>530</v>
      </c>
      <c r="B149" s="213">
        <v>56803.07</v>
      </c>
      <c r="C149" s="452">
        <v>58383.929999999993</v>
      </c>
      <c r="D149" s="452">
        <v>35986</v>
      </c>
      <c r="E149" s="452">
        <v>77056.239999999991</v>
      </c>
      <c r="F149" s="452">
        <v>53364.87999999999</v>
      </c>
      <c r="G149" s="453"/>
      <c r="H149" s="455"/>
    </row>
    <row r="150" spans="1:8">
      <c r="A150" s="212" t="s">
        <v>157</v>
      </c>
      <c r="B150" s="213">
        <v>577584.84999999986</v>
      </c>
      <c r="C150" s="452">
        <v>519297.80000000034</v>
      </c>
      <c r="D150" s="452">
        <v>730615.24</v>
      </c>
      <c r="E150" s="452">
        <v>589601.94999999984</v>
      </c>
      <c r="F150" s="452">
        <v>743505.04</v>
      </c>
    </row>
    <row r="151" spans="1:8">
      <c r="A151" s="212" t="s">
        <v>536</v>
      </c>
      <c r="B151" s="213">
        <v>60478.840000000004</v>
      </c>
      <c r="C151" s="452">
        <v>107201.65999999999</v>
      </c>
      <c r="D151" s="452">
        <v>34705.21</v>
      </c>
      <c r="E151" s="452">
        <v>53779.479999999996</v>
      </c>
      <c r="F151" s="452">
        <v>62314.090000000011</v>
      </c>
      <c r="G151" s="453"/>
      <c r="H151" s="455"/>
    </row>
    <row r="152" spans="1:8" ht="10.7" customHeight="1">
      <c r="A152" s="212"/>
      <c r="B152" s="213"/>
      <c r="C152" s="452"/>
      <c r="D152" s="452"/>
      <c r="E152" s="452"/>
      <c r="F152" s="452"/>
    </row>
    <row r="153" spans="1:8">
      <c r="A153" s="212" t="s">
        <v>531</v>
      </c>
      <c r="B153" s="213">
        <v>1385399.07</v>
      </c>
      <c r="C153" s="452">
        <v>1412619.47</v>
      </c>
      <c r="D153" s="452">
        <v>1501266.67</v>
      </c>
      <c r="E153" s="642">
        <v>1799310.87</v>
      </c>
      <c r="F153" s="642">
        <v>1472103.9700000002</v>
      </c>
      <c r="G153" s="453"/>
    </row>
    <row r="154" spans="1:8">
      <c r="A154" s="212" t="s">
        <v>541</v>
      </c>
      <c r="B154" s="213">
        <v>1668771.75</v>
      </c>
      <c r="C154" s="452">
        <v>1306842.3700000001</v>
      </c>
      <c r="D154" s="452">
        <v>1348266.43</v>
      </c>
      <c r="E154" s="452">
        <v>1105968.2099999997</v>
      </c>
      <c r="F154" s="452">
        <v>1306832.9699999997</v>
      </c>
    </row>
    <row r="155" spans="1:8">
      <c r="A155" s="212" t="s">
        <v>542</v>
      </c>
      <c r="B155" s="213">
        <v>105145.59000000001</v>
      </c>
      <c r="C155" s="452">
        <v>153716.39000000001</v>
      </c>
      <c r="D155" s="452">
        <v>184176.43999999997</v>
      </c>
      <c r="E155" s="452">
        <v>127209.13</v>
      </c>
      <c r="F155" s="452">
        <v>178872.18999999997</v>
      </c>
    </row>
    <row r="156" spans="1:8">
      <c r="A156" s="212" t="s">
        <v>164</v>
      </c>
      <c r="B156" s="213">
        <v>1141994.2800000005</v>
      </c>
      <c r="C156" s="452">
        <v>1499275.1000000006</v>
      </c>
      <c r="D156" s="452">
        <v>1374776.2299999997</v>
      </c>
      <c r="E156" s="452">
        <v>1803523.3899999994</v>
      </c>
      <c r="F156" s="452">
        <v>1483767.7999999998</v>
      </c>
    </row>
    <row r="157" spans="1:8">
      <c r="A157" s="212" t="s">
        <v>549</v>
      </c>
      <c r="B157" s="213">
        <v>163304.93000000002</v>
      </c>
      <c r="C157" s="452">
        <v>98513.860000000015</v>
      </c>
      <c r="D157" s="452">
        <v>96053.45</v>
      </c>
      <c r="E157" s="452">
        <v>127588.16999999998</v>
      </c>
      <c r="F157" s="452">
        <v>105377.20999999999</v>
      </c>
      <c r="G157" s="453"/>
      <c r="H157" s="455"/>
    </row>
    <row r="158" spans="1:8" ht="10.7" customHeight="1">
      <c r="A158" s="212"/>
      <c r="B158" s="213"/>
      <c r="C158" s="452"/>
      <c r="D158" s="452"/>
      <c r="E158" s="452"/>
      <c r="F158" s="452"/>
    </row>
    <row r="159" spans="1:8">
      <c r="A159" s="212" t="s">
        <v>168</v>
      </c>
      <c r="B159" s="213">
        <v>4067226.16</v>
      </c>
      <c r="C159" s="452">
        <v>3041671.0999999996</v>
      </c>
      <c r="D159" s="452">
        <v>3681208.78</v>
      </c>
      <c r="E159" s="452">
        <v>4344687.589999998</v>
      </c>
      <c r="F159" s="452">
        <v>3529583.2300000009</v>
      </c>
    </row>
    <row r="160" spans="1:8">
      <c r="A160" s="212" t="s">
        <v>553</v>
      </c>
      <c r="B160" s="213">
        <v>1039172.89</v>
      </c>
      <c r="C160" s="452">
        <v>1264309.6800000002</v>
      </c>
      <c r="D160" s="452">
        <v>1561092.52</v>
      </c>
      <c r="E160" s="452">
        <v>1111425.02</v>
      </c>
      <c r="F160" s="452">
        <v>1329470.27</v>
      </c>
    </row>
    <row r="161" spans="1:8">
      <c r="A161" s="212" t="s">
        <v>172</v>
      </c>
      <c r="B161" s="213">
        <v>396518.25</v>
      </c>
      <c r="C161" s="452">
        <v>363858.75999999983</v>
      </c>
      <c r="D161" s="452">
        <v>303095.46999999997</v>
      </c>
      <c r="E161" s="452">
        <v>476495.4</v>
      </c>
      <c r="F161" s="452">
        <v>610357.98999999976</v>
      </c>
    </row>
    <row r="162" spans="1:8">
      <c r="A162" s="212" t="s">
        <v>559</v>
      </c>
      <c r="B162" s="213">
        <v>158618.00999999998</v>
      </c>
      <c r="C162" s="452">
        <v>124497.07</v>
      </c>
      <c r="D162" s="452">
        <v>87708.26</v>
      </c>
      <c r="E162" s="452">
        <v>143325.99</v>
      </c>
      <c r="F162" s="452">
        <v>159042.47999999998</v>
      </c>
    </row>
    <row r="163" spans="1:8">
      <c r="A163" s="954" t="s">
        <v>176</v>
      </c>
      <c r="B163" s="213">
        <v>1805320.7199999995</v>
      </c>
      <c r="C163" s="452">
        <v>1614444.9500000009</v>
      </c>
      <c r="D163" s="452">
        <v>1848801.6799999997</v>
      </c>
      <c r="E163" s="452">
        <v>1929334.2999999989</v>
      </c>
      <c r="F163" s="452">
        <v>1776285.3900000001</v>
      </c>
    </row>
    <row r="164" spans="1:8" ht="18">
      <c r="A164" s="1337" t="s">
        <v>708</v>
      </c>
      <c r="B164" s="1337"/>
      <c r="C164" s="1337"/>
      <c r="D164" s="1337"/>
      <c r="E164" s="867"/>
    </row>
    <row r="165" spans="1:8" ht="15.75">
      <c r="A165" s="1136" t="str">
        <f>A125</f>
        <v xml:space="preserve">Recordation Tax and Deeds of Conveyance Revenue Collections by Locality </v>
      </c>
      <c r="B165" s="1136"/>
      <c r="C165" s="1136"/>
      <c r="D165" s="1136"/>
      <c r="E165" s="1238"/>
      <c r="F165" s="1239"/>
    </row>
    <row r="166" spans="1:8" ht="13.5" thickBot="1">
      <c r="A166" s="958"/>
      <c r="B166" s="958"/>
      <c r="C166" s="958"/>
      <c r="D166" s="958"/>
    </row>
    <row r="167" spans="1:8" ht="15" customHeight="1" thickTop="1">
      <c r="A167" s="944"/>
      <c r="B167" s="945" t="s">
        <v>36</v>
      </c>
      <c r="C167" s="945" t="s">
        <v>36</v>
      </c>
      <c r="D167" s="945" t="s">
        <v>36</v>
      </c>
      <c r="E167" s="945" t="s">
        <v>36</v>
      </c>
      <c r="F167" s="945" t="s">
        <v>36</v>
      </c>
    </row>
    <row r="168" spans="1:8">
      <c r="A168" s="947" t="s">
        <v>27</v>
      </c>
      <c r="B168" s="948">
        <v>2013</v>
      </c>
      <c r="C168" s="948">
        <v>2014</v>
      </c>
      <c r="D168" s="948">
        <v>2015</v>
      </c>
      <c r="E168" s="948">
        <v>2016</v>
      </c>
      <c r="F168" s="948">
        <v>2017</v>
      </c>
    </row>
    <row r="169" spans="1:8" s="953" customFormat="1" ht="10.7" customHeight="1">
      <c r="A169" s="950"/>
      <c r="B169" s="952"/>
      <c r="C169" s="952"/>
      <c r="D169" s="952"/>
      <c r="E169" s="952"/>
      <c r="F169" s="952"/>
    </row>
    <row r="170" spans="1:8">
      <c r="A170" s="212" t="s">
        <v>438</v>
      </c>
      <c r="B170" s="454">
        <v>1369940.76</v>
      </c>
      <c r="C170" s="454">
        <v>1401178.2199999997</v>
      </c>
      <c r="D170" s="454">
        <v>1359096.1300000001</v>
      </c>
      <c r="E170" s="454">
        <v>1799521.29</v>
      </c>
      <c r="F170" s="454">
        <v>2332359.7400000002</v>
      </c>
      <c r="G170" s="455"/>
    </row>
    <row r="171" spans="1:8">
      <c r="A171" s="212" t="s">
        <v>442</v>
      </c>
      <c r="B171" s="452">
        <v>389204.29999999993</v>
      </c>
      <c r="C171" s="452">
        <v>850636.17999999993</v>
      </c>
      <c r="D171" s="642">
        <v>659454.68000000005</v>
      </c>
      <c r="E171" s="642">
        <v>547439.52</v>
      </c>
      <c r="F171" s="642">
        <v>638462.66</v>
      </c>
    </row>
    <row r="172" spans="1:8">
      <c r="A172" s="212" t="s">
        <v>182</v>
      </c>
      <c r="B172" s="452">
        <v>146202.86000000002</v>
      </c>
      <c r="C172" s="452">
        <v>120424.65</v>
      </c>
      <c r="D172" s="642">
        <v>132605.20000000001</v>
      </c>
      <c r="E172" s="642">
        <v>171840.43999999997</v>
      </c>
      <c r="F172" s="642">
        <v>278063.12000000005</v>
      </c>
      <c r="G172" s="457"/>
      <c r="H172" s="455"/>
    </row>
    <row r="173" spans="1:8">
      <c r="A173" s="212" t="s">
        <v>184</v>
      </c>
      <c r="B173" s="452">
        <v>4499645.8900000006</v>
      </c>
      <c r="C173" s="452">
        <v>4061048.68</v>
      </c>
      <c r="D173" s="642">
        <v>4368348.2200000007</v>
      </c>
      <c r="E173" s="642">
        <v>4930330.8899999987</v>
      </c>
      <c r="F173" s="642">
        <v>5310604.9699999979</v>
      </c>
    </row>
    <row r="174" spans="1:8">
      <c r="A174" s="212" t="s">
        <v>186</v>
      </c>
      <c r="B174" s="452">
        <v>6387874.5699999984</v>
      </c>
      <c r="C174" s="452">
        <v>6270529.6500000004</v>
      </c>
      <c r="D174" s="642">
        <v>7377382.0799999973</v>
      </c>
      <c r="E174" s="642">
        <v>8256361.2999999989</v>
      </c>
      <c r="F174" s="642">
        <v>7540899.04</v>
      </c>
    </row>
    <row r="175" spans="1:8" ht="10.7" customHeight="1">
      <c r="A175" s="212"/>
      <c r="B175" s="452"/>
      <c r="C175" s="452"/>
      <c r="D175" s="642"/>
      <c r="E175" s="642"/>
      <c r="F175" s="642"/>
    </row>
    <row r="176" spans="1:8">
      <c r="A176" s="212" t="s">
        <v>458</v>
      </c>
      <c r="B176" s="452">
        <v>44206.539999999994</v>
      </c>
      <c r="C176" s="452">
        <v>93616.650000000009</v>
      </c>
      <c r="D176" s="642">
        <v>45047.859999999993</v>
      </c>
      <c r="E176" s="642">
        <v>84398.76</v>
      </c>
      <c r="F176" s="642">
        <v>80173.829999999987</v>
      </c>
      <c r="G176" s="453"/>
    </row>
    <row r="177" spans="1:6">
      <c r="A177" s="212" t="s">
        <v>190</v>
      </c>
      <c r="B177" s="452">
        <v>465212.24999999994</v>
      </c>
      <c r="C177" s="452">
        <v>507480.4499999999</v>
      </c>
      <c r="D177" s="642">
        <v>647165.33000000007</v>
      </c>
      <c r="E177" s="642">
        <v>456021.7</v>
      </c>
      <c r="F177" s="642">
        <v>583023.69000000006</v>
      </c>
    </row>
    <row r="178" spans="1:6">
      <c r="A178" s="212" t="s">
        <v>466</v>
      </c>
      <c r="B178" s="452">
        <v>489774.26999999996</v>
      </c>
      <c r="C178" s="452">
        <v>390709.36</v>
      </c>
      <c r="D178" s="452">
        <v>469903.04000000004</v>
      </c>
      <c r="E178" s="452">
        <v>479095.51999999996</v>
      </c>
      <c r="F178" s="452">
        <v>556923.15</v>
      </c>
    </row>
    <row r="179" spans="1:6">
      <c r="A179" s="212" t="s">
        <v>194</v>
      </c>
      <c r="B179" s="452">
        <v>2351970.4200000004</v>
      </c>
      <c r="C179" s="452">
        <v>2180077.81</v>
      </c>
      <c r="D179" s="452">
        <v>3039475.9300000006</v>
      </c>
      <c r="E179" s="452">
        <v>2381920.1800000002</v>
      </c>
      <c r="F179" s="452">
        <v>2757641.7899999996</v>
      </c>
    </row>
    <row r="180" spans="1:6">
      <c r="A180" s="212" t="s">
        <v>196</v>
      </c>
      <c r="B180" s="452">
        <v>374178.23999999993</v>
      </c>
      <c r="C180" s="452">
        <v>259175.75999999995</v>
      </c>
      <c r="D180" s="452">
        <v>216974.36000000002</v>
      </c>
      <c r="E180" s="452">
        <v>251801.69999999998</v>
      </c>
      <c r="F180" s="452">
        <v>272995.55</v>
      </c>
    </row>
    <row r="181" spans="1:6" ht="10.7" customHeight="1">
      <c r="A181" s="212"/>
      <c r="B181" s="452"/>
      <c r="C181" s="452"/>
      <c r="D181" s="452"/>
      <c r="E181" s="452"/>
      <c r="F181" s="452"/>
    </row>
    <row r="182" spans="1:6">
      <c r="A182" s="212" t="s">
        <v>160</v>
      </c>
      <c r="B182" s="452">
        <v>7473610.0800000029</v>
      </c>
      <c r="C182" s="452">
        <v>7365733.1600000076</v>
      </c>
      <c r="D182" s="452">
        <v>7921881.7500000019</v>
      </c>
      <c r="E182" s="452">
        <v>9425440.1099999957</v>
      </c>
      <c r="F182" s="452">
        <v>10032563.970000001</v>
      </c>
    </row>
    <row r="183" spans="1:6">
      <c r="A183" s="212" t="s">
        <v>29</v>
      </c>
      <c r="B183" s="452">
        <v>2342413.9799999995</v>
      </c>
      <c r="C183" s="452">
        <v>2126489.6000000006</v>
      </c>
      <c r="D183" s="452">
        <v>2340576.2199999993</v>
      </c>
      <c r="E183" s="452">
        <v>2596749.5999999992</v>
      </c>
      <c r="F183" s="452">
        <v>2528439.850000001</v>
      </c>
    </row>
    <row r="184" spans="1:6">
      <c r="A184" s="212" t="s">
        <v>197</v>
      </c>
      <c r="B184" s="452">
        <v>602188.50000000023</v>
      </c>
      <c r="C184" s="452">
        <v>556157.63000000012</v>
      </c>
      <c r="D184" s="452">
        <v>622394.84000000008</v>
      </c>
      <c r="E184" s="452">
        <v>710953.95000000007</v>
      </c>
      <c r="F184" s="452">
        <v>686609.73999999976</v>
      </c>
    </row>
    <row r="185" spans="1:6">
      <c r="A185" s="212" t="s">
        <v>198</v>
      </c>
      <c r="B185" s="452">
        <v>527427.8600000001</v>
      </c>
      <c r="C185" s="452">
        <v>537895.84000000008</v>
      </c>
      <c r="D185" s="452">
        <v>579083.79999999993</v>
      </c>
      <c r="E185" s="452">
        <v>560474.21000000008</v>
      </c>
      <c r="F185" s="452">
        <v>634552.8200000003</v>
      </c>
    </row>
    <row r="186" spans="1:6">
      <c r="A186" s="212" t="s">
        <v>199</v>
      </c>
      <c r="B186" s="452">
        <v>3870429.6999999983</v>
      </c>
      <c r="C186" s="452">
        <v>3318990.6400000006</v>
      </c>
      <c r="D186" s="452">
        <v>3843033.2899999996</v>
      </c>
      <c r="E186" s="452">
        <v>3676014.4200000004</v>
      </c>
      <c r="F186" s="452">
        <v>3757204.399999999</v>
      </c>
    </row>
    <row r="187" spans="1:6" ht="10.7" customHeight="1">
      <c r="A187" s="212"/>
      <c r="B187" s="452"/>
      <c r="C187" s="452"/>
      <c r="D187" s="452"/>
      <c r="E187" s="452"/>
      <c r="F187" s="452"/>
    </row>
    <row r="188" spans="1:6">
      <c r="A188" s="212" t="s">
        <v>710</v>
      </c>
      <c r="B188" s="452">
        <v>21127811.679999992</v>
      </c>
      <c r="C188" s="452">
        <v>17212616.070000004</v>
      </c>
      <c r="D188" s="452">
        <v>19119081.170000002</v>
      </c>
      <c r="E188" s="452">
        <v>19903921.919999994</v>
      </c>
      <c r="F188" s="452">
        <v>21344156.470000003</v>
      </c>
    </row>
    <row r="189" spans="1:6">
      <c r="A189" s="212" t="s">
        <v>201</v>
      </c>
      <c r="B189" s="452">
        <v>552568.51999999979</v>
      </c>
      <c r="C189" s="452">
        <v>481149.64</v>
      </c>
      <c r="D189" s="452">
        <v>581027.18999999983</v>
      </c>
      <c r="E189" s="452">
        <v>537978.95999999973</v>
      </c>
      <c r="F189" s="452">
        <v>619224.23999999987</v>
      </c>
    </row>
    <row r="190" spans="1:6">
      <c r="A190" s="212" t="s">
        <v>502</v>
      </c>
      <c r="B190" s="452">
        <v>501531.04999999877</v>
      </c>
      <c r="C190" s="452">
        <v>459231.65999999986</v>
      </c>
      <c r="D190" s="452">
        <v>684125.23</v>
      </c>
      <c r="E190" s="452">
        <v>543353.5299999998</v>
      </c>
      <c r="F190" s="452">
        <v>710085.36</v>
      </c>
    </row>
    <row r="191" spans="1:6">
      <c r="A191" s="212" t="s">
        <v>205</v>
      </c>
      <c r="B191" s="452">
        <v>826336.00999999989</v>
      </c>
      <c r="C191" s="452">
        <v>859399.6</v>
      </c>
      <c r="D191" s="452">
        <v>1129097.08</v>
      </c>
      <c r="E191" s="452">
        <v>969940.35999999987</v>
      </c>
      <c r="F191" s="452">
        <v>1250329.02</v>
      </c>
    </row>
    <row r="192" spans="1:6" s="953" customFormat="1" ht="10.7" customHeight="1">
      <c r="A192" s="963"/>
      <c r="B192" s="963"/>
      <c r="E192" s="952"/>
      <c r="F192" s="952"/>
    </row>
    <row r="193" spans="1:6">
      <c r="A193" s="964" t="s">
        <v>31</v>
      </c>
      <c r="B193" s="965">
        <f>SUM(B141:B163,B170:B191)</f>
        <v>96409892.089999989</v>
      </c>
      <c r="C193" s="965">
        <f>SUM(C141:C163,C170:C191)</f>
        <v>84282250.110000014</v>
      </c>
      <c r="D193" s="965">
        <f>SUM(D141:D163,D170:D191)</f>
        <v>94607793.980000004</v>
      </c>
      <c r="E193" s="965">
        <f>SUM(E141:E163,E170:E191)</f>
        <v>100420697.55999997</v>
      </c>
      <c r="F193" s="965">
        <f>SUM(F141:F163,F170:F191)</f>
        <v>103582882.12999998</v>
      </c>
    </row>
    <row r="194" spans="1:6">
      <c r="A194" s="964" t="s">
        <v>26</v>
      </c>
      <c r="B194" s="965">
        <f>SUM(B7:B41,B48:B82,B89:B123,B130:B134)</f>
        <v>310761252.65999991</v>
      </c>
      <c r="C194" s="965">
        <f>SUM(C7:C41,C48:C82,C89:C123,C130:C134)</f>
        <v>249545839.3199999</v>
      </c>
      <c r="D194" s="965">
        <f>SUM(D7:D41,D48:D82,D89:D123,D130:D134)</f>
        <v>279591366.81</v>
      </c>
      <c r="E194" s="965">
        <f>SUM(E7:E41,E48:E82,E89:E123,E130:E134)</f>
        <v>298077573.12</v>
      </c>
      <c r="F194" s="965">
        <f>SUM(F7:F41,F48:F82,F89:F123,F130:F134)</f>
        <v>323500358.88</v>
      </c>
    </row>
    <row r="195" spans="1:6">
      <c r="B195" s="968"/>
      <c r="C195" s="969"/>
      <c r="D195" s="969"/>
      <c r="E195" s="970"/>
      <c r="F195" s="970"/>
    </row>
    <row r="196" spans="1:6">
      <c r="A196" s="964" t="s">
        <v>32</v>
      </c>
      <c r="B196" s="965">
        <f>SUM(B193:B194)</f>
        <v>407171144.74999988</v>
      </c>
      <c r="C196" s="965">
        <f>SUM(C193:C194)</f>
        <v>333828089.42999995</v>
      </c>
      <c r="D196" s="965">
        <f>SUM(D193:D194)</f>
        <v>374199160.79000002</v>
      </c>
      <c r="E196" s="965">
        <f>SUM(E193:E194)</f>
        <v>398498270.67999995</v>
      </c>
      <c r="F196" s="965">
        <f>SUM(F193:F194)</f>
        <v>427083241.00999999</v>
      </c>
    </row>
    <row r="197" spans="1:6">
      <c r="A197" s="971"/>
      <c r="B197" s="972"/>
      <c r="C197" s="972"/>
      <c r="D197" s="972"/>
    </row>
    <row r="198" spans="1:6">
      <c r="A198" s="923" t="s">
        <v>1</v>
      </c>
    </row>
    <row r="199" spans="1:6">
      <c r="A199" s="924" t="s">
        <v>1000</v>
      </c>
    </row>
    <row r="200" spans="1:6">
      <c r="A200" s="1225" t="s">
        <v>1052</v>
      </c>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4">
    <mergeCell ref="A164:D164"/>
    <mergeCell ref="A42:D42"/>
    <mergeCell ref="A83:D83"/>
    <mergeCell ref="A124:D124"/>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109"/>
  <sheetViews>
    <sheetView zoomScaleNormal="100" workbookViewId="0"/>
  </sheetViews>
  <sheetFormatPr defaultColWidth="9.140625" defaultRowHeight="12.75"/>
  <cols>
    <col min="1" max="1" width="30.42578125" style="859" customWidth="1"/>
    <col min="2" max="2" width="21.28515625" style="859" bestFit="1" customWidth="1"/>
    <col min="3" max="3" width="6.140625" style="859" customWidth="1"/>
    <col min="4" max="4" width="26.28515625" style="859" bestFit="1" customWidth="1"/>
    <col min="5" max="5" width="19.42578125" style="859" bestFit="1" customWidth="1"/>
    <col min="6" max="6" width="6.140625" style="470" customWidth="1"/>
    <col min="7" max="7" width="24" style="859" bestFit="1" customWidth="1"/>
    <col min="8" max="8" width="19.42578125" style="859" bestFit="1" customWidth="1"/>
    <col min="9" max="9" width="6.140625" style="859" customWidth="1"/>
    <col min="10" max="10" width="23.42578125" style="859" bestFit="1" customWidth="1"/>
    <col min="11" max="11" width="20.28515625" style="859" bestFit="1" customWidth="1"/>
    <col min="12" max="12" width="2.42578125" style="859" customWidth="1"/>
    <col min="13" max="13" width="16" style="859" bestFit="1" customWidth="1"/>
    <col min="14" max="16384" width="9.140625" style="859"/>
  </cols>
  <sheetData>
    <row r="1" spans="1:13" ht="18.75">
      <c r="A1" s="857" t="s">
        <v>433</v>
      </c>
      <c r="B1" s="858"/>
    </row>
    <row r="2" spans="1:13" ht="16.5">
      <c r="A2" s="860" t="s">
        <v>1044</v>
      </c>
      <c r="B2" s="858"/>
    </row>
    <row r="3" spans="1:13" ht="15.75" thickBot="1">
      <c r="A3" s="861"/>
      <c r="B3" s="858"/>
    </row>
    <row r="4" spans="1:13">
      <c r="A4" s="862"/>
      <c r="B4" s="863"/>
      <c r="D4" s="862"/>
      <c r="E4" s="863"/>
      <c r="G4" s="862"/>
      <c r="H4" s="863"/>
      <c r="J4" s="862"/>
      <c r="K4" s="863"/>
    </row>
    <row r="5" spans="1:13">
      <c r="A5" s="864" t="s">
        <v>25</v>
      </c>
      <c r="B5" s="865" t="s">
        <v>434</v>
      </c>
      <c r="D5" s="864" t="s">
        <v>25</v>
      </c>
      <c r="E5" s="865" t="s">
        <v>434</v>
      </c>
      <c r="G5" s="864" t="s">
        <v>25</v>
      </c>
      <c r="H5" s="865" t="s">
        <v>434</v>
      </c>
      <c r="J5" s="864" t="s">
        <v>27</v>
      </c>
      <c r="K5" s="865" t="s">
        <v>434</v>
      </c>
    </row>
    <row r="6" spans="1:13">
      <c r="A6" s="470" t="s">
        <v>435</v>
      </c>
      <c r="B6" s="866">
        <v>973340.4</v>
      </c>
      <c r="C6" s="471"/>
      <c r="D6" s="470" t="s">
        <v>436</v>
      </c>
      <c r="E6" s="866">
        <v>1100050.67</v>
      </c>
      <c r="F6" s="471"/>
      <c r="G6" s="470" t="s">
        <v>437</v>
      </c>
      <c r="H6" s="866">
        <v>733994.31</v>
      </c>
      <c r="I6" s="471"/>
      <c r="J6" s="470" t="s">
        <v>442</v>
      </c>
      <c r="K6" s="866">
        <v>692357</v>
      </c>
      <c r="L6" s="471"/>
      <c r="M6" s="867"/>
    </row>
    <row r="7" spans="1:13">
      <c r="A7" s="470" t="s">
        <v>439</v>
      </c>
      <c r="B7" s="471">
        <v>4384460.4400000004</v>
      </c>
      <c r="C7" s="471"/>
      <c r="D7" s="470" t="s">
        <v>440</v>
      </c>
      <c r="E7" s="471">
        <v>4713450.88</v>
      </c>
      <c r="F7" s="471"/>
      <c r="G7" s="470" t="s">
        <v>441</v>
      </c>
      <c r="H7" s="471">
        <v>1129281.1499999999</v>
      </c>
      <c r="I7" s="471"/>
      <c r="J7" s="470" t="s">
        <v>446</v>
      </c>
      <c r="K7" s="471">
        <v>860562</v>
      </c>
      <c r="L7" s="471"/>
      <c r="M7" s="867"/>
    </row>
    <row r="8" spans="1:13">
      <c r="A8" s="470" t="s">
        <v>443</v>
      </c>
      <c r="B8" s="471">
        <v>392070.24</v>
      </c>
      <c r="C8" s="471"/>
      <c r="D8" s="470" t="s">
        <v>444</v>
      </c>
      <c r="E8" s="471">
        <v>12448185.74</v>
      </c>
      <c r="F8" s="471"/>
      <c r="G8" s="470" t="s">
        <v>445</v>
      </c>
      <c r="H8" s="471">
        <v>557221.06000000006</v>
      </c>
      <c r="I8" s="471"/>
      <c r="J8" s="470" t="s">
        <v>450</v>
      </c>
      <c r="K8" s="471">
        <v>11028481.43</v>
      </c>
      <c r="L8" s="471"/>
      <c r="M8" s="867"/>
    </row>
    <row r="9" spans="1:13">
      <c r="A9" s="470" t="s">
        <v>447</v>
      </c>
      <c r="B9" s="471">
        <v>240387.9</v>
      </c>
      <c r="C9" s="471"/>
      <c r="D9" s="470" t="s">
        <v>448</v>
      </c>
      <c r="E9" s="471">
        <v>2198231.58</v>
      </c>
      <c r="F9" s="471"/>
      <c r="G9" s="470" t="s">
        <v>449</v>
      </c>
      <c r="H9" s="471">
        <v>527503.35</v>
      </c>
      <c r="I9" s="471"/>
      <c r="J9" s="470" t="s">
        <v>454</v>
      </c>
      <c r="K9" s="471">
        <v>20729913.579999998</v>
      </c>
      <c r="L9" s="471"/>
      <c r="M9" s="867"/>
    </row>
    <row r="10" spans="1:13">
      <c r="A10" s="470" t="s">
        <v>451</v>
      </c>
      <c r="B10" s="471">
        <v>1198306.9099999999</v>
      </c>
      <c r="C10" s="471"/>
      <c r="D10" s="470" t="s">
        <v>452</v>
      </c>
      <c r="E10" s="471">
        <v>71446.09</v>
      </c>
      <c r="F10" s="471"/>
      <c r="G10" s="470" t="s">
        <v>453</v>
      </c>
      <c r="H10" s="471">
        <v>4461579.16</v>
      </c>
      <c r="I10" s="471"/>
      <c r="J10" s="470" t="s">
        <v>458</v>
      </c>
      <c r="K10" s="471">
        <v>199855.81</v>
      </c>
      <c r="L10" s="471"/>
      <c r="M10" s="867"/>
    </row>
    <row r="11" spans="1:13">
      <c r="A11" s="470"/>
      <c r="B11" s="471"/>
      <c r="C11" s="471"/>
      <c r="D11" s="470"/>
      <c r="E11" s="471"/>
      <c r="F11" s="471"/>
      <c r="G11" s="470"/>
      <c r="H11" s="471"/>
      <c r="I11" s="471"/>
      <c r="J11" s="470"/>
      <c r="K11" s="471"/>
      <c r="L11" s="471"/>
      <c r="M11" s="867"/>
    </row>
    <row r="12" spans="1:13">
      <c r="A12" s="470" t="s">
        <v>455</v>
      </c>
      <c r="B12" s="471">
        <v>533350.23</v>
      </c>
      <c r="C12" s="471"/>
      <c r="D12" s="470" t="s">
        <v>1027</v>
      </c>
      <c r="E12" s="471">
        <v>1261358.99</v>
      </c>
      <c r="F12" s="471"/>
      <c r="G12" s="470" t="s">
        <v>457</v>
      </c>
      <c r="H12" s="471">
        <v>5485648.0199999996</v>
      </c>
      <c r="I12" s="471"/>
      <c r="J12" s="470" t="s">
        <v>462</v>
      </c>
      <c r="K12" s="471">
        <v>1740863.21</v>
      </c>
      <c r="L12" s="471"/>
      <c r="M12" s="867"/>
    </row>
    <row r="13" spans="1:13">
      <c r="A13" s="470" t="s">
        <v>459</v>
      </c>
      <c r="B13" s="471">
        <v>7114814.3200000003</v>
      </c>
      <c r="C13" s="471"/>
      <c r="D13" s="470" t="s">
        <v>460</v>
      </c>
      <c r="E13" s="471">
        <v>1613855.83</v>
      </c>
      <c r="F13" s="471"/>
      <c r="G13" s="470" t="s">
        <v>461</v>
      </c>
      <c r="H13" s="471">
        <v>48648.79</v>
      </c>
      <c r="I13" s="471"/>
      <c r="J13" s="470" t="s">
        <v>466</v>
      </c>
      <c r="K13" s="471">
        <v>390398.56</v>
      </c>
      <c r="L13" s="471"/>
      <c r="M13" s="867"/>
    </row>
    <row r="14" spans="1:13">
      <c r="A14" s="470" t="s">
        <v>463</v>
      </c>
      <c r="B14" s="471">
        <v>2366507.83</v>
      </c>
      <c r="C14" s="471"/>
      <c r="D14" s="470" t="s">
        <v>1028</v>
      </c>
      <c r="E14" s="471">
        <v>166248.09</v>
      </c>
      <c r="F14" s="471"/>
      <c r="G14" s="470" t="s">
        <v>465</v>
      </c>
      <c r="H14" s="471">
        <v>165939.09</v>
      </c>
      <c r="I14" s="471"/>
      <c r="J14" s="470" t="s">
        <v>470</v>
      </c>
      <c r="K14" s="471">
        <v>7859428.8399999999</v>
      </c>
      <c r="L14" s="471"/>
      <c r="M14" s="867"/>
    </row>
    <row r="15" spans="1:13">
      <c r="A15" s="470" t="s">
        <v>467</v>
      </c>
      <c r="B15" s="471">
        <v>109276.57</v>
      </c>
      <c r="C15" s="471"/>
      <c r="D15" s="470" t="s">
        <v>468</v>
      </c>
      <c r="E15" s="471">
        <v>366321.75</v>
      </c>
      <c r="F15" s="471"/>
      <c r="G15" s="470" t="s">
        <v>469</v>
      </c>
      <c r="H15" s="471">
        <v>569711.04</v>
      </c>
      <c r="I15" s="471"/>
      <c r="J15" s="470" t="s">
        <v>474</v>
      </c>
      <c r="K15" s="471">
        <v>706399.87</v>
      </c>
      <c r="L15" s="471"/>
      <c r="M15" s="867"/>
    </row>
    <row r="16" spans="1:13">
      <c r="A16" s="868" t="s">
        <v>1024</v>
      </c>
      <c r="B16" s="471">
        <v>1813030.31</v>
      </c>
      <c r="C16" s="471"/>
      <c r="D16" s="470" t="s">
        <v>472</v>
      </c>
      <c r="E16" s="471">
        <v>339333.39</v>
      </c>
      <c r="F16" s="471"/>
      <c r="G16" s="470" t="s">
        <v>473</v>
      </c>
      <c r="H16" s="471">
        <v>843195.67</v>
      </c>
      <c r="I16" s="471"/>
      <c r="J16" s="470" t="s">
        <v>962</v>
      </c>
      <c r="K16" s="471">
        <v>19419105.57</v>
      </c>
      <c r="L16" s="471"/>
      <c r="M16" s="867"/>
    </row>
    <row r="17" spans="1:13">
      <c r="B17" s="471"/>
      <c r="C17" s="471"/>
      <c r="D17" s="470"/>
      <c r="E17" s="471"/>
      <c r="F17" s="471"/>
      <c r="I17" s="471"/>
      <c r="J17" s="470"/>
      <c r="K17" s="471"/>
      <c r="L17" s="471"/>
      <c r="M17" s="867"/>
    </row>
    <row r="18" spans="1:13">
      <c r="A18" s="470" t="s">
        <v>475</v>
      </c>
      <c r="B18" s="471">
        <v>98933.58</v>
      </c>
      <c r="C18" s="471"/>
      <c r="D18" s="470" t="s">
        <v>476</v>
      </c>
      <c r="E18" s="471">
        <v>313569.03999999998</v>
      </c>
      <c r="F18" s="471"/>
      <c r="G18" s="470" t="s">
        <v>477</v>
      </c>
      <c r="H18" s="471">
        <v>1530196.97</v>
      </c>
      <c r="I18" s="471"/>
      <c r="J18" s="470" t="s">
        <v>963</v>
      </c>
      <c r="K18" s="471">
        <v>6582517.7400000002</v>
      </c>
      <c r="L18" s="471"/>
      <c r="M18" s="867"/>
    </row>
    <row r="19" spans="1:13">
      <c r="A19" s="470" t="s">
        <v>479</v>
      </c>
      <c r="B19" s="471">
        <v>677315.93</v>
      </c>
      <c r="C19" s="471"/>
      <c r="D19" s="470" t="s">
        <v>480</v>
      </c>
      <c r="E19" s="471">
        <v>398531.13</v>
      </c>
      <c r="F19" s="471"/>
      <c r="G19" s="470" t="s">
        <v>481</v>
      </c>
      <c r="H19" s="471">
        <v>602486.84</v>
      </c>
      <c r="I19" s="471"/>
      <c r="J19" s="470" t="s">
        <v>486</v>
      </c>
      <c r="K19" s="471">
        <v>1011705.62</v>
      </c>
      <c r="L19" s="471"/>
      <c r="M19" s="867"/>
    </row>
    <row r="20" spans="1:13">
      <c r="A20" s="470" t="s">
        <v>483</v>
      </c>
      <c r="B20" s="471">
        <v>396384.07</v>
      </c>
      <c r="C20" s="471"/>
      <c r="D20" s="470" t="s">
        <v>484</v>
      </c>
      <c r="E20" s="471">
        <v>11011020</v>
      </c>
      <c r="F20" s="471"/>
      <c r="G20" s="470" t="s">
        <v>485</v>
      </c>
      <c r="H20" s="471">
        <v>950586.63</v>
      </c>
      <c r="I20" s="471"/>
      <c r="J20" s="470" t="s">
        <v>490</v>
      </c>
      <c r="K20" s="471">
        <v>1323690.1299999999</v>
      </c>
      <c r="L20" s="471"/>
      <c r="M20" s="867"/>
    </row>
    <row r="21" spans="1:13">
      <c r="A21" s="470" t="s">
        <v>487</v>
      </c>
      <c r="B21" s="471">
        <v>799450.94</v>
      </c>
      <c r="C21" s="471"/>
      <c r="D21" s="470" t="s">
        <v>488</v>
      </c>
      <c r="E21" s="471">
        <v>329093.42</v>
      </c>
      <c r="F21" s="471"/>
      <c r="G21" s="470" t="s">
        <v>489</v>
      </c>
      <c r="H21" s="471">
        <v>721971.79</v>
      </c>
      <c r="I21" s="471"/>
      <c r="J21" s="470" t="s">
        <v>494</v>
      </c>
      <c r="K21" s="471">
        <v>3316120.06</v>
      </c>
      <c r="L21" s="471"/>
      <c r="M21" s="867"/>
    </row>
    <row r="22" spans="1:13">
      <c r="A22" s="470" t="s">
        <v>491</v>
      </c>
      <c r="B22" s="471">
        <v>400888.12</v>
      </c>
      <c r="C22" s="471"/>
      <c r="D22" s="470" t="s">
        <v>492</v>
      </c>
      <c r="E22" s="471">
        <v>195367.67</v>
      </c>
      <c r="F22" s="471"/>
      <c r="G22" s="470" t="s">
        <v>493</v>
      </c>
      <c r="H22" s="471">
        <v>1245006.75</v>
      </c>
      <c r="I22" s="471"/>
      <c r="J22" s="470"/>
      <c r="K22" s="471"/>
      <c r="L22" s="471"/>
      <c r="M22" s="867"/>
    </row>
    <row r="23" spans="1:13">
      <c r="B23" s="471"/>
      <c r="C23" s="471"/>
      <c r="D23" s="470"/>
      <c r="E23" s="471"/>
      <c r="F23" s="471"/>
      <c r="G23" s="869" t="s">
        <v>26</v>
      </c>
      <c r="H23" s="870">
        <f>SUM(B6:B52,E6:E52,H6:H22)</f>
        <v>223492058.74999991</v>
      </c>
      <c r="J23" s="470" t="s">
        <v>30</v>
      </c>
      <c r="K23" s="471">
        <v>24726787.989999998</v>
      </c>
      <c r="L23" s="471"/>
      <c r="M23" s="867"/>
    </row>
    <row r="24" spans="1:13">
      <c r="A24" s="470" t="s">
        <v>495</v>
      </c>
      <c r="B24" s="471">
        <v>1318179.99</v>
      </c>
      <c r="C24" s="471"/>
      <c r="D24" s="470" t="s">
        <v>496</v>
      </c>
      <c r="E24" s="471">
        <v>549884.69999999995</v>
      </c>
      <c r="F24" s="471"/>
      <c r="G24" s="871"/>
      <c r="H24" s="872"/>
      <c r="J24" s="470" t="s">
        <v>499</v>
      </c>
      <c r="K24" s="471">
        <v>1228456.3899999999</v>
      </c>
      <c r="L24" s="471"/>
      <c r="M24" s="867"/>
    </row>
    <row r="25" spans="1:13">
      <c r="A25" s="470" t="s">
        <v>497</v>
      </c>
      <c r="B25" s="471">
        <v>742800.31</v>
      </c>
      <c r="C25" s="471"/>
      <c r="D25" s="470" t="s">
        <v>498</v>
      </c>
      <c r="E25" s="471">
        <v>424632.16</v>
      </c>
      <c r="F25" s="471"/>
      <c r="G25" s="871"/>
      <c r="H25" s="872"/>
      <c r="J25" s="470" t="s">
        <v>502</v>
      </c>
      <c r="K25" s="471">
        <v>680492.93</v>
      </c>
      <c r="L25" s="471"/>
      <c r="M25" s="867"/>
    </row>
    <row r="26" spans="1:13">
      <c r="A26" s="470" t="s">
        <v>500</v>
      </c>
      <c r="B26" s="471">
        <v>957562.48</v>
      </c>
      <c r="C26" s="471"/>
      <c r="D26" s="470" t="s">
        <v>501</v>
      </c>
      <c r="E26" s="471">
        <v>546097.73</v>
      </c>
      <c r="F26" s="471"/>
      <c r="G26" s="871"/>
      <c r="H26" s="872"/>
      <c r="J26" s="470" t="s">
        <v>505</v>
      </c>
      <c r="K26" s="471">
        <v>2022939.91</v>
      </c>
      <c r="L26" s="471"/>
      <c r="M26" s="867"/>
    </row>
    <row r="27" spans="1:13" ht="13.5" thickBot="1">
      <c r="A27" s="470" t="s">
        <v>503</v>
      </c>
      <c r="B27" s="471">
        <v>146417.79</v>
      </c>
      <c r="C27" s="471"/>
      <c r="D27" s="470" t="s">
        <v>504</v>
      </c>
      <c r="E27" s="471">
        <v>415640</v>
      </c>
      <c r="F27" s="471"/>
      <c r="J27" s="470"/>
      <c r="K27" s="471"/>
      <c r="L27" s="471"/>
      <c r="M27" s="867"/>
    </row>
    <row r="28" spans="1:13">
      <c r="A28" s="470" t="s">
        <v>506</v>
      </c>
      <c r="B28" s="471">
        <v>121619.99</v>
      </c>
      <c r="C28" s="471"/>
      <c r="D28" s="470" t="s">
        <v>507</v>
      </c>
      <c r="E28" s="471">
        <v>964082.82</v>
      </c>
      <c r="F28" s="471"/>
      <c r="G28" s="862"/>
      <c r="H28" s="863"/>
      <c r="J28" s="869" t="s">
        <v>31</v>
      </c>
      <c r="K28" s="870">
        <f>SUM(K6:K27,H30:H52)</f>
        <v>156807345.06</v>
      </c>
      <c r="M28" s="867"/>
    </row>
    <row r="29" spans="1:13">
      <c r="B29" s="471"/>
      <c r="C29" s="471"/>
      <c r="D29" s="470"/>
      <c r="E29" s="471"/>
      <c r="F29" s="471"/>
      <c r="G29" s="864" t="s">
        <v>27</v>
      </c>
      <c r="H29" s="865" t="s">
        <v>434</v>
      </c>
      <c r="M29" s="867"/>
    </row>
    <row r="30" spans="1:13">
      <c r="A30" s="470" t="s">
        <v>508</v>
      </c>
      <c r="B30" s="471">
        <v>13783617.24</v>
      </c>
      <c r="C30" s="471"/>
      <c r="D30" s="470" t="s">
        <v>509</v>
      </c>
      <c r="E30" s="471">
        <v>448530.73</v>
      </c>
      <c r="F30" s="471"/>
      <c r="G30" s="470" t="s">
        <v>510</v>
      </c>
      <c r="H30" s="866">
        <v>10231890.59</v>
      </c>
      <c r="I30" s="471"/>
      <c r="M30" s="867"/>
    </row>
    <row r="31" spans="1:13">
      <c r="A31" s="470" t="s">
        <v>511</v>
      </c>
      <c r="B31" s="471">
        <v>406540.93</v>
      </c>
      <c r="C31" s="471"/>
      <c r="D31" s="470" t="s">
        <v>512</v>
      </c>
      <c r="E31" s="471">
        <v>564394.99</v>
      </c>
      <c r="F31" s="471"/>
      <c r="G31" s="470" t="s">
        <v>515</v>
      </c>
      <c r="H31" s="471">
        <v>573953.56999999995</v>
      </c>
      <c r="I31" s="471"/>
      <c r="M31" s="867"/>
    </row>
    <row r="32" spans="1:13">
      <c r="A32" s="470" t="s">
        <v>513</v>
      </c>
      <c r="B32" s="471">
        <v>109276.58</v>
      </c>
      <c r="C32" s="471"/>
      <c r="D32" s="470" t="s">
        <v>514</v>
      </c>
      <c r="E32" s="471">
        <v>480835.15</v>
      </c>
      <c r="F32" s="471"/>
      <c r="G32" s="470" t="s">
        <v>518</v>
      </c>
      <c r="H32" s="471">
        <v>298405.18</v>
      </c>
      <c r="I32" s="471"/>
      <c r="M32" s="867"/>
    </row>
    <row r="33" spans="1:13">
      <c r="A33" s="470" t="s">
        <v>516</v>
      </c>
      <c r="B33" s="471">
        <v>1926192.87</v>
      </c>
      <c r="C33" s="471"/>
      <c r="D33" s="470" t="s">
        <v>517</v>
      </c>
      <c r="E33" s="471">
        <v>362023.79</v>
      </c>
      <c r="F33" s="471"/>
      <c r="G33" s="470" t="s">
        <v>521</v>
      </c>
      <c r="H33" s="471">
        <v>3031516.05</v>
      </c>
      <c r="I33" s="471"/>
      <c r="M33" s="867"/>
    </row>
    <row r="34" spans="1:13">
      <c r="A34" s="470" t="s">
        <v>519</v>
      </c>
      <c r="B34" s="471">
        <v>362273.3</v>
      </c>
      <c r="C34" s="471"/>
      <c r="D34" s="470" t="s">
        <v>520</v>
      </c>
      <c r="E34" s="471">
        <v>328828</v>
      </c>
      <c r="F34" s="471"/>
      <c r="G34" s="470" t="s">
        <v>524</v>
      </c>
      <c r="H34" s="471">
        <v>11259465.210000001</v>
      </c>
      <c r="I34" s="471"/>
      <c r="M34" s="867"/>
    </row>
    <row r="35" spans="1:13">
      <c r="B35" s="471"/>
      <c r="C35" s="471"/>
      <c r="D35" s="470"/>
      <c r="E35" s="471"/>
      <c r="F35" s="471"/>
      <c r="G35" s="470"/>
      <c r="H35" s="471"/>
      <c r="I35" s="471"/>
      <c r="M35" s="867"/>
    </row>
    <row r="36" spans="1:13">
      <c r="A36" s="470" t="s">
        <v>522</v>
      </c>
      <c r="B36" s="471">
        <v>467129.08</v>
      </c>
      <c r="C36" s="471"/>
      <c r="D36" s="470" t="s">
        <v>523</v>
      </c>
      <c r="E36" s="471">
        <v>1355376.66</v>
      </c>
      <c r="F36" s="471"/>
      <c r="G36" s="470" t="s">
        <v>527</v>
      </c>
      <c r="H36" s="471">
        <v>658800.80000000005</v>
      </c>
      <c r="I36" s="471"/>
      <c r="M36" s="867"/>
    </row>
    <row r="37" spans="1:13">
      <c r="A37" s="470" t="s">
        <v>525</v>
      </c>
      <c r="B37" s="471">
        <v>872861.85</v>
      </c>
      <c r="C37" s="471"/>
      <c r="D37" s="470" t="s">
        <v>526</v>
      </c>
      <c r="E37" s="471">
        <v>463342.03</v>
      </c>
      <c r="F37" s="471"/>
      <c r="G37" s="470" t="s">
        <v>530</v>
      </c>
      <c r="H37" s="471">
        <v>293972.46000000002</v>
      </c>
      <c r="I37" s="471"/>
      <c r="M37" s="867"/>
    </row>
    <row r="38" spans="1:13">
      <c r="A38" s="470" t="s">
        <v>528</v>
      </c>
      <c r="B38" s="471">
        <v>333363.68</v>
      </c>
      <c r="C38" s="471"/>
      <c r="D38" s="470" t="s">
        <v>529</v>
      </c>
      <c r="E38" s="471">
        <v>462629</v>
      </c>
      <c r="F38" s="471"/>
      <c r="G38" s="470" t="s">
        <v>533</v>
      </c>
      <c r="H38" s="471">
        <v>3047963.4</v>
      </c>
      <c r="I38" s="471"/>
      <c r="M38" s="867"/>
    </row>
    <row r="39" spans="1:13">
      <c r="A39" s="470" t="s">
        <v>1025</v>
      </c>
      <c r="B39" s="471">
        <v>74846516.950000003</v>
      </c>
      <c r="C39" s="471"/>
      <c r="D39" s="470" t="s">
        <v>532</v>
      </c>
      <c r="E39" s="471">
        <v>2149697.69</v>
      </c>
      <c r="F39" s="471"/>
      <c r="G39" s="470" t="s">
        <v>536</v>
      </c>
      <c r="H39" s="471">
        <v>252644.16</v>
      </c>
      <c r="I39" s="471"/>
      <c r="M39" s="867"/>
    </row>
    <row r="40" spans="1:13">
      <c r="A40" s="470" t="s">
        <v>534</v>
      </c>
      <c r="B40" s="471">
        <v>2740752.26</v>
      </c>
      <c r="C40" s="471"/>
      <c r="D40" s="470" t="s">
        <v>535</v>
      </c>
      <c r="E40" s="471">
        <v>815252.57</v>
      </c>
      <c r="F40" s="471"/>
      <c r="G40" s="470" t="s">
        <v>207</v>
      </c>
      <c r="H40" s="471">
        <v>2151765.48</v>
      </c>
      <c r="I40" s="471"/>
      <c r="M40" s="867"/>
    </row>
    <row r="41" spans="1:13">
      <c r="C41" s="471"/>
      <c r="D41" s="470"/>
      <c r="E41" s="471"/>
      <c r="F41" s="471"/>
      <c r="G41" s="470"/>
      <c r="H41" s="471"/>
      <c r="I41" s="471"/>
      <c r="M41" s="867"/>
    </row>
    <row r="42" spans="1:13">
      <c r="A42" s="470" t="s">
        <v>537</v>
      </c>
      <c r="B42" s="471">
        <v>587263.6</v>
      </c>
      <c r="C42" s="471"/>
      <c r="D42" s="470" t="s">
        <v>538</v>
      </c>
      <c r="E42" s="471">
        <v>294740.93</v>
      </c>
      <c r="F42" s="471"/>
      <c r="G42" s="470" t="s">
        <v>541</v>
      </c>
      <c r="H42" s="471">
        <v>813992.88</v>
      </c>
      <c r="I42" s="471"/>
      <c r="M42" s="867"/>
    </row>
    <row r="43" spans="1:13">
      <c r="A43" s="470" t="s">
        <v>539</v>
      </c>
      <c r="B43" s="471">
        <v>793211.86</v>
      </c>
      <c r="C43" s="471"/>
      <c r="D43" s="470" t="s">
        <v>540</v>
      </c>
      <c r="E43" s="471">
        <v>1206498.8999999999</v>
      </c>
      <c r="F43" s="471"/>
      <c r="G43" s="470" t="s">
        <v>961</v>
      </c>
      <c r="H43" s="471">
        <v>525891.11</v>
      </c>
      <c r="I43" s="471"/>
      <c r="M43" s="867"/>
    </row>
    <row r="44" spans="1:13">
      <c r="A44" s="470" t="s">
        <v>1026</v>
      </c>
      <c r="B44" s="471">
        <v>2101690.6</v>
      </c>
      <c r="C44" s="471"/>
      <c r="D44" s="470" t="s">
        <v>543</v>
      </c>
      <c r="E44" s="471">
        <v>18339923.109999999</v>
      </c>
      <c r="F44" s="471"/>
      <c r="G44" s="470" t="s">
        <v>546</v>
      </c>
      <c r="H44" s="471">
        <v>1685036.52</v>
      </c>
      <c r="I44" s="471"/>
      <c r="M44" s="867"/>
    </row>
    <row r="45" spans="1:13">
      <c r="A45" s="470" t="s">
        <v>544</v>
      </c>
      <c r="B45" s="471">
        <v>1278325.3</v>
      </c>
      <c r="C45" s="471"/>
      <c r="D45" s="470" t="s">
        <v>545</v>
      </c>
      <c r="E45" s="471">
        <v>779858.34</v>
      </c>
      <c r="F45" s="471"/>
      <c r="G45" s="470" t="s">
        <v>549</v>
      </c>
      <c r="H45" s="471">
        <v>221167.65</v>
      </c>
      <c r="I45" s="471"/>
      <c r="M45" s="867"/>
    </row>
    <row r="46" spans="1:13">
      <c r="A46" s="470" t="s">
        <v>547</v>
      </c>
      <c r="B46" s="471">
        <v>239544.16</v>
      </c>
      <c r="C46" s="471"/>
      <c r="D46" s="470" t="s">
        <v>548</v>
      </c>
      <c r="E46" s="471">
        <v>328376.45</v>
      </c>
      <c r="F46" s="471"/>
      <c r="G46" s="470" t="s">
        <v>551</v>
      </c>
      <c r="H46" s="471">
        <v>8661430.8599999994</v>
      </c>
      <c r="I46" s="471"/>
      <c r="M46" s="867"/>
    </row>
    <row r="47" spans="1:13">
      <c r="A47" s="470"/>
      <c r="C47" s="471"/>
      <c r="D47" s="470"/>
      <c r="E47" s="471"/>
      <c r="F47" s="471"/>
      <c r="G47" s="470"/>
      <c r="H47" s="471"/>
      <c r="I47" s="471"/>
      <c r="M47" s="867"/>
    </row>
    <row r="48" spans="1:13">
      <c r="A48" s="470" t="s">
        <v>550</v>
      </c>
      <c r="B48" s="471">
        <v>1446870.88</v>
      </c>
      <c r="C48" s="471"/>
      <c r="D48" s="470" t="s">
        <v>1029</v>
      </c>
      <c r="E48" s="471">
        <v>291112.37</v>
      </c>
      <c r="F48" s="471"/>
      <c r="G48" s="470" t="s">
        <v>553</v>
      </c>
      <c r="H48" s="471">
        <v>1531868.68</v>
      </c>
      <c r="I48" s="471"/>
      <c r="M48" s="867"/>
    </row>
    <row r="49" spans="1:14">
      <c r="A49" s="470" t="s">
        <v>552</v>
      </c>
      <c r="B49" s="471">
        <v>809564.16000000003</v>
      </c>
      <c r="C49" s="471"/>
      <c r="D49" s="470" t="s">
        <v>1030</v>
      </c>
      <c r="E49" s="471">
        <v>3730337.94</v>
      </c>
      <c r="F49" s="471"/>
      <c r="G49" s="470" t="s">
        <v>556</v>
      </c>
      <c r="H49" s="471">
        <v>798452.69</v>
      </c>
      <c r="I49" s="471"/>
      <c r="M49" s="867"/>
    </row>
    <row r="50" spans="1:14">
      <c r="A50" s="470" t="s">
        <v>554</v>
      </c>
      <c r="B50" s="471">
        <v>360367.93</v>
      </c>
      <c r="C50" s="471"/>
      <c r="D50" s="470" t="s">
        <v>555</v>
      </c>
      <c r="E50" s="471">
        <v>882911.69</v>
      </c>
      <c r="F50" s="471"/>
      <c r="G50" s="470" t="s">
        <v>559</v>
      </c>
      <c r="H50" s="471">
        <v>304363.03000000003</v>
      </c>
      <c r="I50" s="471"/>
      <c r="M50" s="867"/>
    </row>
    <row r="51" spans="1:14">
      <c r="A51" s="470" t="s">
        <v>557</v>
      </c>
      <c r="B51" s="471">
        <v>466427.92</v>
      </c>
      <c r="C51" s="471"/>
      <c r="D51" s="470" t="s">
        <v>558</v>
      </c>
      <c r="E51" s="471">
        <v>1508239.47</v>
      </c>
      <c r="F51" s="471"/>
      <c r="G51" s="470" t="s">
        <v>562</v>
      </c>
      <c r="H51" s="471">
        <v>3211866.4</v>
      </c>
      <c r="I51" s="471"/>
      <c r="M51" s="867"/>
    </row>
    <row r="52" spans="1:14">
      <c r="A52" s="470" t="s">
        <v>560</v>
      </c>
      <c r="B52" s="471">
        <v>167785.09</v>
      </c>
      <c r="C52" s="471"/>
      <c r="D52" s="470" t="s">
        <v>561</v>
      </c>
      <c r="E52" s="471">
        <v>815102.05</v>
      </c>
      <c r="F52" s="471"/>
      <c r="G52" s="470" t="s">
        <v>438</v>
      </c>
      <c r="H52" s="471">
        <v>2732821.7</v>
      </c>
      <c r="I52" s="471"/>
      <c r="M52" s="867"/>
    </row>
    <row r="53" spans="1:14" ht="18.75">
      <c r="A53" s="857" t="s">
        <v>563</v>
      </c>
      <c r="B53" s="858"/>
    </row>
    <row r="54" spans="1:14" ht="16.5">
      <c r="A54" s="860" t="str">
        <f>A2</f>
        <v>Communications Sales Tax Distributions, Fiscal Year 2017</v>
      </c>
      <c r="B54" s="858"/>
      <c r="D54" s="470"/>
      <c r="E54" s="873"/>
    </row>
    <row r="55" spans="1:14" ht="13.5" thickBot="1">
      <c r="D55" s="470"/>
      <c r="E55" s="873"/>
    </row>
    <row r="56" spans="1:14">
      <c r="A56" s="862"/>
      <c r="B56" s="863"/>
      <c r="D56" s="862"/>
      <c r="E56" s="863"/>
      <c r="G56" s="862"/>
      <c r="H56" s="863"/>
      <c r="J56" s="862"/>
      <c r="K56" s="863"/>
    </row>
    <row r="57" spans="1:14">
      <c r="A57" s="864" t="s">
        <v>564</v>
      </c>
      <c r="B57" s="865" t="s">
        <v>434</v>
      </c>
      <c r="D57" s="864" t="s">
        <v>564</v>
      </c>
      <c r="E57" s="865" t="s">
        <v>434</v>
      </c>
      <c r="G57" s="864" t="s">
        <v>564</v>
      </c>
      <c r="H57" s="865" t="s">
        <v>434</v>
      </c>
      <c r="J57" s="864" t="s">
        <v>564</v>
      </c>
      <c r="K57" s="865" t="s">
        <v>434</v>
      </c>
    </row>
    <row r="58" spans="1:14">
      <c r="A58" s="874" t="s">
        <v>565</v>
      </c>
      <c r="B58" s="866">
        <v>114679.84</v>
      </c>
      <c r="C58" s="471"/>
      <c r="D58" s="470" t="s">
        <v>701</v>
      </c>
      <c r="E58" s="866">
        <v>5629.03</v>
      </c>
      <c r="F58" s="471"/>
      <c r="G58" s="470" t="s">
        <v>702</v>
      </c>
      <c r="H58" s="866">
        <v>11570.96</v>
      </c>
      <c r="I58" s="471"/>
      <c r="J58" s="470" t="s">
        <v>703</v>
      </c>
      <c r="K58" s="866">
        <v>13226.83</v>
      </c>
      <c r="L58" s="471"/>
      <c r="M58" s="867"/>
      <c r="N58" s="867"/>
    </row>
    <row r="59" spans="1:14">
      <c r="A59" s="470" t="s">
        <v>568</v>
      </c>
      <c r="B59" s="471">
        <v>5090.29</v>
      </c>
      <c r="C59" s="471"/>
      <c r="D59" s="470" t="s">
        <v>704</v>
      </c>
      <c r="E59" s="471">
        <v>40143.89</v>
      </c>
      <c r="F59" s="471"/>
      <c r="G59" s="470" t="s">
        <v>705</v>
      </c>
      <c r="H59" s="471">
        <v>49017.18</v>
      </c>
      <c r="I59" s="471"/>
      <c r="J59" s="470" t="s">
        <v>706</v>
      </c>
      <c r="K59" s="471">
        <v>37778.99</v>
      </c>
      <c r="L59" s="471"/>
      <c r="M59" s="867"/>
      <c r="N59" s="867"/>
    </row>
    <row r="60" spans="1:14">
      <c r="A60" s="470" t="s">
        <v>572</v>
      </c>
      <c r="B60" s="471">
        <v>11539.24</v>
      </c>
      <c r="C60" s="471"/>
      <c r="D60" s="470" t="s">
        <v>516</v>
      </c>
      <c r="E60" s="471">
        <v>116276.21</v>
      </c>
      <c r="F60" s="471"/>
      <c r="G60" s="470" t="s">
        <v>566</v>
      </c>
      <c r="H60" s="471">
        <v>76667.14</v>
      </c>
      <c r="I60" s="471"/>
      <c r="J60" s="470" t="s">
        <v>567</v>
      </c>
      <c r="K60" s="471">
        <v>1323.1</v>
      </c>
      <c r="L60" s="471"/>
      <c r="M60" s="867"/>
      <c r="N60" s="867"/>
    </row>
    <row r="61" spans="1:14">
      <c r="A61" s="470" t="s">
        <v>575</v>
      </c>
      <c r="B61" s="471">
        <v>38476.14</v>
      </c>
      <c r="C61" s="471"/>
      <c r="D61" s="470" t="s">
        <v>569</v>
      </c>
      <c r="E61" s="471">
        <v>23530.16</v>
      </c>
      <c r="F61" s="471"/>
      <c r="G61" s="470" t="s">
        <v>570</v>
      </c>
      <c r="H61" s="471">
        <v>2048185.24</v>
      </c>
      <c r="I61" s="471"/>
      <c r="J61" s="470" t="s">
        <v>571</v>
      </c>
      <c r="K61" s="471">
        <v>22825.02</v>
      </c>
      <c r="L61" s="471"/>
      <c r="M61" s="867"/>
      <c r="N61" s="867"/>
    </row>
    <row r="62" spans="1:14">
      <c r="A62" s="470" t="s">
        <v>451</v>
      </c>
      <c r="B62" s="471">
        <v>96830.18</v>
      </c>
      <c r="C62" s="471"/>
      <c r="D62" s="470" t="s">
        <v>573</v>
      </c>
      <c r="E62" s="471">
        <v>24136.21</v>
      </c>
      <c r="F62" s="471"/>
      <c r="G62" s="470" t="s">
        <v>488</v>
      </c>
      <c r="H62" s="471">
        <v>6785.74</v>
      </c>
      <c r="I62" s="471"/>
      <c r="J62" s="470" t="s">
        <v>574</v>
      </c>
      <c r="K62" s="471">
        <v>45574.83</v>
      </c>
      <c r="L62" s="471"/>
      <c r="M62" s="867"/>
      <c r="N62" s="867"/>
    </row>
    <row r="63" spans="1:14">
      <c r="A63" s="470"/>
      <c r="B63" s="471"/>
      <c r="C63" s="471"/>
      <c r="F63" s="471"/>
      <c r="I63" s="471"/>
      <c r="L63" s="471"/>
    </row>
    <row r="64" spans="1:14">
      <c r="A64" s="470" t="s">
        <v>581</v>
      </c>
      <c r="B64" s="471">
        <v>37481.870000000003</v>
      </c>
      <c r="C64" s="471"/>
      <c r="D64" s="470" t="s">
        <v>576</v>
      </c>
      <c r="E64" s="471">
        <v>3691.92</v>
      </c>
      <c r="F64" s="471"/>
      <c r="G64" s="470" t="s">
        <v>577</v>
      </c>
      <c r="H64" s="471">
        <v>12640.55</v>
      </c>
      <c r="I64" s="471"/>
      <c r="J64" s="470" t="s">
        <v>578</v>
      </c>
      <c r="K64" s="471">
        <v>16748.419999999998</v>
      </c>
      <c r="L64" s="471"/>
      <c r="M64" s="867"/>
      <c r="N64" s="867"/>
    </row>
    <row r="65" spans="1:14">
      <c r="A65" s="470" t="s">
        <v>455</v>
      </c>
      <c r="B65" s="471">
        <v>5985.54</v>
      </c>
      <c r="C65" s="471"/>
      <c r="D65" s="470" t="s">
        <v>579</v>
      </c>
      <c r="E65" s="471">
        <v>1338.93</v>
      </c>
      <c r="F65" s="471"/>
      <c r="G65" s="470" t="s">
        <v>580</v>
      </c>
      <c r="H65" s="471">
        <v>73141.55</v>
      </c>
      <c r="I65" s="471"/>
      <c r="J65" s="470" t="s">
        <v>441</v>
      </c>
      <c r="K65" s="471">
        <v>26370.39</v>
      </c>
      <c r="L65" s="471"/>
      <c r="M65" s="867"/>
      <c r="N65" s="867"/>
    </row>
    <row r="66" spans="1:14">
      <c r="A66" s="470" t="s">
        <v>588</v>
      </c>
      <c r="B66" s="471">
        <v>258502.91</v>
      </c>
      <c r="C66" s="471"/>
      <c r="D66" s="470" t="s">
        <v>582</v>
      </c>
      <c r="E66" s="471">
        <v>87865.73</v>
      </c>
      <c r="F66" s="471"/>
      <c r="G66" s="470" t="s">
        <v>583</v>
      </c>
      <c r="H66" s="471">
        <v>123355.03</v>
      </c>
      <c r="I66" s="471"/>
      <c r="J66" s="470" t="s">
        <v>584</v>
      </c>
      <c r="K66" s="471">
        <v>224102.96</v>
      </c>
      <c r="L66" s="471"/>
      <c r="M66" s="867"/>
      <c r="N66" s="867"/>
    </row>
    <row r="67" spans="1:14">
      <c r="A67" s="868" t="s">
        <v>471</v>
      </c>
      <c r="B67" s="471">
        <v>133444.5</v>
      </c>
      <c r="C67" s="471"/>
      <c r="D67" s="470" t="s">
        <v>585</v>
      </c>
      <c r="E67" s="471">
        <v>177177.33</v>
      </c>
      <c r="F67" s="471"/>
      <c r="G67" s="470" t="s">
        <v>586</v>
      </c>
      <c r="H67" s="471">
        <v>8623.73</v>
      </c>
      <c r="I67" s="471"/>
      <c r="J67" s="470" t="s">
        <v>587</v>
      </c>
      <c r="K67" s="471">
        <v>740344.31</v>
      </c>
      <c r="L67" s="471"/>
      <c r="M67" s="867"/>
      <c r="N67" s="867"/>
    </row>
    <row r="68" spans="1:14">
      <c r="A68" s="470" t="s">
        <v>592</v>
      </c>
      <c r="B68" s="471">
        <v>88412.4</v>
      </c>
      <c r="C68" s="471"/>
      <c r="D68" s="470" t="s">
        <v>589</v>
      </c>
      <c r="E68" s="471">
        <v>9277.35</v>
      </c>
      <c r="F68" s="471"/>
      <c r="G68" s="470" t="s">
        <v>590</v>
      </c>
      <c r="H68" s="471">
        <v>3886.07</v>
      </c>
      <c r="I68" s="471"/>
      <c r="J68" s="470" t="s">
        <v>591</v>
      </c>
      <c r="K68" s="471">
        <v>167967.26</v>
      </c>
      <c r="L68" s="471"/>
      <c r="M68" s="867"/>
      <c r="N68" s="867"/>
    </row>
    <row r="69" spans="1:14">
      <c r="A69" s="470"/>
      <c r="B69" s="471"/>
      <c r="C69" s="471"/>
      <c r="F69" s="471"/>
      <c r="I69" s="471"/>
      <c r="L69" s="471"/>
    </row>
    <row r="70" spans="1:14">
      <c r="A70" s="470" t="s">
        <v>596</v>
      </c>
      <c r="B70" s="471">
        <v>181031.7</v>
      </c>
      <c r="C70" s="471"/>
      <c r="D70" s="470" t="s">
        <v>593</v>
      </c>
      <c r="E70" s="471">
        <v>49896.62</v>
      </c>
      <c r="F70" s="471"/>
      <c r="G70" s="470" t="s">
        <v>594</v>
      </c>
      <c r="H70" s="471">
        <v>42908.9</v>
      </c>
      <c r="I70" s="471"/>
      <c r="J70" s="470" t="s">
        <v>595</v>
      </c>
      <c r="K70" s="471">
        <v>3553.3</v>
      </c>
      <c r="L70" s="471"/>
      <c r="M70" s="867"/>
      <c r="N70" s="867"/>
    </row>
    <row r="71" spans="1:14">
      <c r="A71" s="470" t="s">
        <v>600</v>
      </c>
      <c r="B71" s="471">
        <v>1169448.78</v>
      </c>
      <c r="C71" s="471"/>
      <c r="D71" s="470" t="s">
        <v>597</v>
      </c>
      <c r="E71" s="471">
        <v>494782.91</v>
      </c>
      <c r="F71" s="471"/>
      <c r="G71" s="470" t="s">
        <v>598</v>
      </c>
      <c r="H71" s="471">
        <v>13575.39</v>
      </c>
      <c r="I71" s="471"/>
      <c r="J71" s="470" t="s">
        <v>599</v>
      </c>
      <c r="K71" s="471">
        <v>15738.25</v>
      </c>
      <c r="L71" s="471"/>
      <c r="M71" s="867"/>
      <c r="N71" s="867"/>
    </row>
    <row r="72" spans="1:14">
      <c r="A72" s="470" t="s">
        <v>603</v>
      </c>
      <c r="B72" s="471">
        <v>16871.2</v>
      </c>
      <c r="C72" s="471"/>
      <c r="D72" s="470" t="s">
        <v>601</v>
      </c>
      <c r="E72" s="471">
        <v>2685.75</v>
      </c>
      <c r="F72" s="471"/>
      <c r="G72" s="470" t="s">
        <v>602</v>
      </c>
      <c r="H72" s="471">
        <v>1703.36</v>
      </c>
      <c r="I72" s="471"/>
      <c r="J72" s="470" t="s">
        <v>966</v>
      </c>
      <c r="K72" s="471">
        <v>25867.31</v>
      </c>
      <c r="L72" s="471"/>
      <c r="M72" s="867"/>
      <c r="N72" s="867"/>
    </row>
    <row r="73" spans="1:14">
      <c r="A73" s="868" t="s">
        <v>964</v>
      </c>
      <c r="B73" s="471">
        <v>5062.59</v>
      </c>
      <c r="C73" s="471"/>
      <c r="D73" s="470" t="s">
        <v>537</v>
      </c>
      <c r="E73" s="471">
        <v>439.7</v>
      </c>
      <c r="F73" s="471"/>
      <c r="G73" s="470" t="s">
        <v>604</v>
      </c>
      <c r="H73" s="471">
        <v>6520.31</v>
      </c>
      <c r="I73" s="471"/>
      <c r="J73" s="470" t="s">
        <v>605</v>
      </c>
      <c r="K73" s="471">
        <v>78873.59</v>
      </c>
      <c r="L73" s="471"/>
      <c r="M73" s="867"/>
      <c r="N73" s="867"/>
    </row>
    <row r="74" spans="1:14">
      <c r="A74" s="470" t="s">
        <v>606</v>
      </c>
      <c r="B74" s="471">
        <v>41300.550000000003</v>
      </c>
      <c r="C74" s="471"/>
      <c r="D74" s="470" t="s">
        <v>607</v>
      </c>
      <c r="E74" s="471">
        <v>12093.87</v>
      </c>
      <c r="F74" s="471"/>
      <c r="G74" s="470" t="s">
        <v>608</v>
      </c>
      <c r="H74" s="471">
        <v>13199.09</v>
      </c>
      <c r="I74" s="471"/>
      <c r="J74" s="470" t="s">
        <v>609</v>
      </c>
      <c r="K74" s="471">
        <v>3002.69</v>
      </c>
      <c r="L74" s="471"/>
      <c r="M74" s="867"/>
      <c r="N74" s="867"/>
    </row>
    <row r="75" spans="1:14">
      <c r="A75" s="470"/>
      <c r="B75" s="471"/>
      <c r="C75" s="471"/>
      <c r="F75" s="471"/>
      <c r="I75" s="471"/>
      <c r="L75" s="471"/>
    </row>
    <row r="76" spans="1:14">
      <c r="A76" s="470" t="s">
        <v>610</v>
      </c>
      <c r="B76" s="471">
        <v>3169.03</v>
      </c>
      <c r="C76" s="471"/>
      <c r="D76" s="470" t="s">
        <v>611</v>
      </c>
      <c r="E76" s="471">
        <v>161221.21</v>
      </c>
      <c r="F76" s="471"/>
      <c r="G76" s="470" t="s">
        <v>612</v>
      </c>
      <c r="H76" s="471">
        <v>21228.67</v>
      </c>
      <c r="I76" s="471"/>
      <c r="J76" s="470" t="s">
        <v>613</v>
      </c>
      <c r="K76" s="471">
        <v>59997.94</v>
      </c>
      <c r="L76" s="471"/>
      <c r="M76" s="867"/>
      <c r="N76" s="867"/>
    </row>
    <row r="77" spans="1:14">
      <c r="A77" s="470" t="s">
        <v>614</v>
      </c>
      <c r="B77" s="471">
        <v>38606.85</v>
      </c>
      <c r="C77" s="471"/>
      <c r="D77" s="470" t="s">
        <v>615</v>
      </c>
      <c r="E77" s="471">
        <v>37410.559999999998</v>
      </c>
      <c r="F77" s="471"/>
      <c r="G77" s="470" t="s">
        <v>616</v>
      </c>
      <c r="H77" s="471">
        <v>42077</v>
      </c>
      <c r="I77" s="471"/>
      <c r="J77" s="470" t="s">
        <v>469</v>
      </c>
      <c r="K77" s="471">
        <v>26077.26</v>
      </c>
      <c r="L77" s="471"/>
      <c r="M77" s="867"/>
      <c r="N77" s="867"/>
    </row>
    <row r="78" spans="1:14">
      <c r="A78" s="470" t="s">
        <v>617</v>
      </c>
      <c r="B78" s="471">
        <v>2353.0500000000002</v>
      </c>
      <c r="C78" s="471"/>
      <c r="D78" s="470" t="s">
        <v>618</v>
      </c>
      <c r="E78" s="471">
        <v>27503.37</v>
      </c>
      <c r="F78" s="471"/>
      <c r="G78" s="470" t="s">
        <v>619</v>
      </c>
      <c r="H78" s="471">
        <v>2202.48</v>
      </c>
      <c r="I78" s="471"/>
      <c r="J78" s="470" t="s">
        <v>620</v>
      </c>
      <c r="K78" s="471">
        <v>31013.06</v>
      </c>
      <c r="L78" s="471"/>
      <c r="M78" s="867"/>
      <c r="N78" s="867"/>
    </row>
    <row r="79" spans="1:14">
      <c r="A79" s="470" t="s">
        <v>621</v>
      </c>
      <c r="B79" s="471">
        <v>14205.24</v>
      </c>
      <c r="C79" s="471"/>
      <c r="D79" s="470" t="s">
        <v>622</v>
      </c>
      <c r="E79" s="471">
        <v>19818.400000000001</v>
      </c>
      <c r="F79" s="471"/>
      <c r="G79" s="859" t="s">
        <v>623</v>
      </c>
      <c r="H79" s="875">
        <v>48597.27</v>
      </c>
      <c r="I79" s="471"/>
      <c r="J79" s="470" t="s">
        <v>624</v>
      </c>
      <c r="K79" s="471">
        <v>2107.4299999999998</v>
      </c>
      <c r="L79" s="471"/>
      <c r="M79" s="867"/>
      <c r="N79" s="867"/>
    </row>
    <row r="80" spans="1:14">
      <c r="A80" s="470" t="s">
        <v>625</v>
      </c>
      <c r="B80" s="471">
        <v>3450.29</v>
      </c>
      <c r="C80" s="471"/>
      <c r="D80" s="470" t="s">
        <v>626</v>
      </c>
      <c r="E80" s="471">
        <v>28834.37</v>
      </c>
      <c r="F80" s="471"/>
      <c r="G80" s="470" t="s">
        <v>627</v>
      </c>
      <c r="H80" s="471">
        <v>1216.1300000000001</v>
      </c>
      <c r="I80" s="471"/>
      <c r="J80" s="470" t="s">
        <v>628</v>
      </c>
      <c r="K80" s="471">
        <v>3430.54</v>
      </c>
      <c r="L80" s="471"/>
      <c r="M80" s="867"/>
      <c r="N80" s="867"/>
    </row>
    <row r="81" spans="1:14">
      <c r="B81" s="471"/>
      <c r="C81" s="471"/>
      <c r="F81" s="471"/>
      <c r="I81" s="471"/>
      <c r="L81" s="471"/>
    </row>
    <row r="82" spans="1:14">
      <c r="A82" s="470" t="s">
        <v>629</v>
      </c>
      <c r="B82" s="471">
        <v>86364.38</v>
      </c>
      <c r="C82" s="471"/>
      <c r="D82" s="470" t="s">
        <v>630</v>
      </c>
      <c r="E82" s="471">
        <v>7162.05</v>
      </c>
      <c r="F82" s="471"/>
      <c r="G82" s="470" t="s">
        <v>631</v>
      </c>
      <c r="H82" s="471">
        <v>1461.72</v>
      </c>
      <c r="I82" s="471"/>
      <c r="J82" s="470" t="s">
        <v>632</v>
      </c>
      <c r="K82" s="471">
        <v>48545.78</v>
      </c>
      <c r="L82" s="471"/>
      <c r="M82" s="867"/>
      <c r="N82" s="867"/>
    </row>
    <row r="83" spans="1:14">
      <c r="A83" s="470" t="s">
        <v>965</v>
      </c>
      <c r="B83" s="471">
        <v>9824.06</v>
      </c>
      <c r="C83" s="471"/>
      <c r="D83" s="470" t="s">
        <v>634</v>
      </c>
      <c r="E83" s="471">
        <v>24880.95</v>
      </c>
      <c r="F83" s="471"/>
      <c r="G83" s="470" t="s">
        <v>635</v>
      </c>
      <c r="H83" s="471">
        <v>43891.24</v>
      </c>
      <c r="I83" s="471"/>
      <c r="J83" s="470" t="s">
        <v>636</v>
      </c>
      <c r="K83" s="471">
        <v>1010746.98</v>
      </c>
      <c r="L83" s="471"/>
      <c r="M83" s="867"/>
      <c r="N83" s="867"/>
    </row>
    <row r="84" spans="1:14">
      <c r="A84" s="470" t="s">
        <v>633</v>
      </c>
      <c r="B84" s="471">
        <v>45158.87</v>
      </c>
      <c r="C84" s="471"/>
      <c r="D84" s="470" t="s">
        <v>637</v>
      </c>
      <c r="E84" s="471">
        <v>32763.96</v>
      </c>
      <c r="F84" s="471"/>
      <c r="G84" s="470" t="s">
        <v>638</v>
      </c>
      <c r="H84" s="471">
        <v>92944.11</v>
      </c>
      <c r="I84" s="471"/>
      <c r="J84" s="470" t="s">
        <v>639</v>
      </c>
      <c r="K84" s="471">
        <v>321776.90000000002</v>
      </c>
      <c r="L84" s="471"/>
      <c r="M84" s="867"/>
      <c r="N84" s="867"/>
    </row>
    <row r="85" spans="1:14">
      <c r="A85" s="470" t="s">
        <v>640</v>
      </c>
      <c r="B85" s="471">
        <v>17572.32</v>
      </c>
      <c r="C85" s="471"/>
      <c r="D85" s="470" t="s">
        <v>641</v>
      </c>
      <c r="E85" s="471">
        <v>18748.88</v>
      </c>
      <c r="F85" s="471"/>
      <c r="G85" s="470" t="s">
        <v>642</v>
      </c>
      <c r="H85" s="471">
        <v>3969.22</v>
      </c>
      <c r="I85" s="471"/>
      <c r="J85" s="470" t="s">
        <v>643</v>
      </c>
      <c r="K85" s="471">
        <v>2400.5700000000002</v>
      </c>
      <c r="L85" s="471"/>
      <c r="M85" s="867"/>
      <c r="N85" s="867"/>
    </row>
    <row r="86" spans="1:14">
      <c r="A86" s="470" t="s">
        <v>487</v>
      </c>
      <c r="B86" s="471">
        <v>2713.53</v>
      </c>
      <c r="C86" s="471"/>
      <c r="D86" s="470" t="s">
        <v>436</v>
      </c>
      <c r="E86" s="471">
        <v>96822.23</v>
      </c>
      <c r="F86" s="471"/>
      <c r="G86" s="470" t="s">
        <v>523</v>
      </c>
      <c r="H86" s="471">
        <v>167258.19</v>
      </c>
      <c r="I86" s="471"/>
      <c r="J86" s="470" t="s">
        <v>644</v>
      </c>
      <c r="K86" s="471">
        <v>16803.849999999999</v>
      </c>
      <c r="L86" s="471"/>
      <c r="M86" s="867"/>
      <c r="N86" s="867"/>
    </row>
    <row r="87" spans="1:14">
      <c r="A87" s="470"/>
      <c r="B87" s="471"/>
      <c r="C87" s="471"/>
      <c r="F87" s="471"/>
      <c r="I87" s="471"/>
      <c r="L87" s="471"/>
    </row>
    <row r="88" spans="1:14">
      <c r="A88" s="470" t="s">
        <v>645</v>
      </c>
      <c r="B88" s="471">
        <v>1679.61</v>
      </c>
      <c r="C88" s="471"/>
      <c r="D88" s="470" t="s">
        <v>646</v>
      </c>
      <c r="E88" s="471">
        <v>15583.8</v>
      </c>
      <c r="F88" s="471"/>
      <c r="G88" s="470" t="s">
        <v>647</v>
      </c>
      <c r="H88" s="471">
        <v>2309.4699999999998</v>
      </c>
      <c r="I88" s="471"/>
      <c r="J88" s="470" t="s">
        <v>648</v>
      </c>
      <c r="K88" s="471">
        <v>509990.38</v>
      </c>
      <c r="L88" s="471"/>
      <c r="M88" s="867"/>
      <c r="N88" s="867"/>
    </row>
    <row r="89" spans="1:14">
      <c r="A89" s="470" t="s">
        <v>649</v>
      </c>
      <c r="B89" s="471">
        <v>44628.07</v>
      </c>
      <c r="C89" s="471"/>
      <c r="D89" s="470" t="s">
        <v>650</v>
      </c>
      <c r="E89" s="471">
        <v>119080.81</v>
      </c>
      <c r="F89" s="471"/>
      <c r="G89" s="470" t="s">
        <v>651</v>
      </c>
      <c r="H89" s="471">
        <v>20369.05</v>
      </c>
      <c r="I89" s="471"/>
      <c r="J89" s="470" t="s">
        <v>652</v>
      </c>
      <c r="K89" s="471">
        <v>44592.38</v>
      </c>
      <c r="L89" s="471"/>
      <c r="M89" s="867"/>
      <c r="N89" s="867"/>
    </row>
    <row r="90" spans="1:14">
      <c r="A90" s="470" t="s">
        <v>653</v>
      </c>
      <c r="B90" s="471">
        <v>35754.699999999997</v>
      </c>
      <c r="C90" s="471"/>
      <c r="D90" s="470" t="s">
        <v>654</v>
      </c>
      <c r="E90" s="471">
        <v>14034.91</v>
      </c>
      <c r="F90" s="471"/>
      <c r="G90" s="470" t="s">
        <v>655</v>
      </c>
      <c r="H90" s="471">
        <v>23355.87</v>
      </c>
      <c r="I90" s="471"/>
      <c r="J90" s="470" t="s">
        <v>477</v>
      </c>
      <c r="K90" s="471">
        <v>4412.45</v>
      </c>
      <c r="L90" s="471"/>
      <c r="M90" s="867"/>
      <c r="N90" s="867"/>
    </row>
    <row r="91" spans="1:14">
      <c r="A91" s="470" t="s">
        <v>656</v>
      </c>
      <c r="B91" s="471">
        <v>2372.86</v>
      </c>
      <c r="C91" s="471"/>
      <c r="D91" s="470" t="s">
        <v>657</v>
      </c>
      <c r="E91" s="471">
        <v>1631277.6</v>
      </c>
      <c r="F91" s="471"/>
      <c r="G91" s="470" t="s">
        <v>658</v>
      </c>
      <c r="H91" s="471">
        <v>7383.87</v>
      </c>
      <c r="I91" s="471"/>
      <c r="J91" s="470" t="s">
        <v>659</v>
      </c>
      <c r="K91" s="471">
        <v>30244.59</v>
      </c>
      <c r="L91" s="471"/>
      <c r="M91" s="867"/>
      <c r="N91" s="867"/>
    </row>
    <row r="92" spans="1:14">
      <c r="A92" s="470" t="s">
        <v>660</v>
      </c>
      <c r="B92" s="471">
        <v>50043.199999999997</v>
      </c>
      <c r="C92" s="471"/>
      <c r="D92" s="470" t="s">
        <v>661</v>
      </c>
      <c r="E92" s="471">
        <v>17421.810000000001</v>
      </c>
      <c r="F92" s="471"/>
      <c r="G92" s="470" t="s">
        <v>662</v>
      </c>
      <c r="H92" s="471">
        <v>44572.59</v>
      </c>
      <c r="I92" s="471"/>
      <c r="J92" s="470" t="s">
        <v>663</v>
      </c>
      <c r="K92" s="471">
        <v>21513.82</v>
      </c>
      <c r="L92" s="471"/>
      <c r="M92" s="867"/>
      <c r="N92" s="867"/>
    </row>
    <row r="93" spans="1:14">
      <c r="A93" s="470"/>
      <c r="B93" s="471"/>
      <c r="C93" s="471"/>
      <c r="F93" s="471"/>
      <c r="I93" s="471"/>
      <c r="L93" s="471"/>
    </row>
    <row r="94" spans="1:14" ht="12.75" customHeight="1">
      <c r="A94" s="470" t="s">
        <v>664</v>
      </c>
      <c r="B94" s="471">
        <v>70428.070000000007</v>
      </c>
      <c r="C94" s="471"/>
      <c r="D94" s="470" t="s">
        <v>665</v>
      </c>
      <c r="E94" s="471">
        <v>14692.49</v>
      </c>
      <c r="F94" s="471"/>
      <c r="G94" s="470" t="s">
        <v>666</v>
      </c>
      <c r="H94" s="471">
        <v>1315.18</v>
      </c>
      <c r="I94" s="471"/>
      <c r="J94" s="470" t="s">
        <v>667</v>
      </c>
      <c r="K94" s="471">
        <v>81876.25</v>
      </c>
      <c r="L94" s="471"/>
      <c r="M94" s="867"/>
      <c r="N94" s="867"/>
    </row>
    <row r="95" spans="1:14">
      <c r="A95" s="470" t="s">
        <v>668</v>
      </c>
      <c r="B95" s="471">
        <v>40393.43</v>
      </c>
      <c r="C95" s="471"/>
      <c r="D95" s="470" t="s">
        <v>669</v>
      </c>
      <c r="E95" s="471">
        <v>22508.13</v>
      </c>
      <c r="F95" s="471"/>
      <c r="G95" s="470" t="s">
        <v>670</v>
      </c>
      <c r="H95" s="471">
        <v>17073.2</v>
      </c>
      <c r="I95" s="471"/>
      <c r="J95" s="470" t="s">
        <v>671</v>
      </c>
      <c r="K95" s="471">
        <v>3129.42</v>
      </c>
      <c r="L95" s="471"/>
      <c r="M95" s="867"/>
      <c r="N95" s="867"/>
    </row>
    <row r="96" spans="1:14">
      <c r="A96" s="470" t="s">
        <v>672</v>
      </c>
      <c r="B96" s="471">
        <v>161074.65</v>
      </c>
      <c r="C96" s="471"/>
      <c r="D96" s="470" t="s">
        <v>673</v>
      </c>
      <c r="E96" s="471">
        <v>32510.43</v>
      </c>
      <c r="F96" s="471"/>
      <c r="G96" s="470" t="s">
        <v>674</v>
      </c>
      <c r="H96" s="471">
        <v>3652.3</v>
      </c>
      <c r="I96" s="471"/>
      <c r="J96" s="470" t="s">
        <v>675</v>
      </c>
      <c r="K96" s="471">
        <v>63194.7</v>
      </c>
      <c r="L96" s="471"/>
      <c r="M96" s="867"/>
      <c r="N96" s="867"/>
    </row>
    <row r="97" spans="1:14">
      <c r="A97" s="470" t="s">
        <v>676</v>
      </c>
      <c r="B97" s="471">
        <v>839737.42</v>
      </c>
      <c r="C97" s="471"/>
      <c r="D97" s="470" t="s">
        <v>677</v>
      </c>
      <c r="E97" s="471">
        <v>15223.31</v>
      </c>
      <c r="F97" s="471"/>
      <c r="G97" s="470" t="s">
        <v>678</v>
      </c>
      <c r="H97" s="471">
        <v>31072.51</v>
      </c>
      <c r="I97" s="471"/>
      <c r="J97" s="876" t="s">
        <v>485</v>
      </c>
      <c r="K97" s="471">
        <v>102011.56</v>
      </c>
      <c r="L97" s="471"/>
      <c r="M97" s="867"/>
      <c r="N97" s="867"/>
    </row>
    <row r="98" spans="1:14">
      <c r="A98" s="470" t="s">
        <v>679</v>
      </c>
      <c r="B98" s="471">
        <v>33263.06</v>
      </c>
      <c r="C98" s="471"/>
      <c r="D98" s="470" t="s">
        <v>680</v>
      </c>
      <c r="E98" s="471">
        <v>2345.11</v>
      </c>
      <c r="F98" s="471"/>
      <c r="G98" s="470" t="s">
        <v>545</v>
      </c>
      <c r="H98" s="471">
        <v>429718.53</v>
      </c>
      <c r="I98" s="471"/>
      <c r="J98" s="859" t="s">
        <v>681</v>
      </c>
      <c r="K98" s="877">
        <v>89014.5</v>
      </c>
      <c r="L98" s="471"/>
      <c r="M98" s="867"/>
      <c r="N98" s="867"/>
    </row>
    <row r="99" spans="1:14">
      <c r="A99" s="470"/>
      <c r="B99" s="471"/>
      <c r="C99" s="471"/>
      <c r="F99" s="471"/>
      <c r="G99" s="470"/>
      <c r="H99" s="471"/>
      <c r="I99" s="471"/>
      <c r="J99" s="859" t="s">
        <v>955</v>
      </c>
      <c r="K99" s="877">
        <v>404179.94</v>
      </c>
    </row>
    <row r="100" spans="1:14">
      <c r="A100" s="470" t="s">
        <v>682</v>
      </c>
      <c r="B100" s="471">
        <v>1588.47</v>
      </c>
      <c r="C100" s="471"/>
      <c r="D100" s="470" t="s">
        <v>683</v>
      </c>
      <c r="E100" s="471">
        <v>1762.77</v>
      </c>
      <c r="F100" s="471"/>
      <c r="G100" s="470" t="s">
        <v>684</v>
      </c>
      <c r="H100" s="471">
        <v>152466.70000000001</v>
      </c>
      <c r="I100" s="471"/>
      <c r="M100" s="867"/>
      <c r="N100" s="867"/>
    </row>
    <row r="101" spans="1:14">
      <c r="A101" s="470" t="s">
        <v>685</v>
      </c>
      <c r="B101" s="471">
        <v>5529.99</v>
      </c>
      <c r="C101" s="471"/>
      <c r="D101" s="470" t="s">
        <v>686</v>
      </c>
      <c r="E101" s="471">
        <v>4381.2</v>
      </c>
      <c r="F101" s="471"/>
      <c r="G101" s="470" t="s">
        <v>687</v>
      </c>
      <c r="H101" s="471">
        <v>26841.78</v>
      </c>
      <c r="I101" s="471"/>
      <c r="J101" s="869" t="s">
        <v>691</v>
      </c>
      <c r="K101" s="870">
        <f>SUM(B58:B105,E58:E105,H58:H105,K58:K99)</f>
        <v>15832118.93</v>
      </c>
      <c r="M101" s="867"/>
      <c r="N101" s="867"/>
    </row>
    <row r="102" spans="1:14">
      <c r="A102" s="470" t="s">
        <v>688</v>
      </c>
      <c r="B102" s="471">
        <v>88963.02</v>
      </c>
      <c r="C102" s="471"/>
      <c r="D102" s="470" t="s">
        <v>689</v>
      </c>
      <c r="E102" s="471">
        <v>18994.45</v>
      </c>
      <c r="F102" s="471"/>
      <c r="G102" s="470" t="s">
        <v>690</v>
      </c>
      <c r="H102" s="471">
        <v>17897.2</v>
      </c>
      <c r="I102" s="471"/>
      <c r="J102" s="869" t="s">
        <v>26</v>
      </c>
      <c r="K102" s="870">
        <f>SUM(B6:B52,E6:E52,H6:H22)</f>
        <v>223492058.74999991</v>
      </c>
      <c r="M102" s="867"/>
      <c r="N102" s="867"/>
    </row>
    <row r="103" spans="1:14">
      <c r="A103" s="470" t="s">
        <v>692</v>
      </c>
      <c r="B103" s="471">
        <v>69108.929999999993</v>
      </c>
      <c r="C103" s="471"/>
      <c r="D103" s="470" t="s">
        <v>693</v>
      </c>
      <c r="E103" s="471">
        <v>29777.13</v>
      </c>
      <c r="F103" s="471"/>
      <c r="G103" s="470" t="s">
        <v>694</v>
      </c>
      <c r="H103" s="471">
        <v>7415.57</v>
      </c>
      <c r="I103" s="471"/>
      <c r="J103" s="869" t="s">
        <v>31</v>
      </c>
      <c r="K103" s="870">
        <f>SUM(H30:H52,K6:K27)</f>
        <v>156807345.06</v>
      </c>
      <c r="M103" s="878"/>
      <c r="N103" s="867"/>
    </row>
    <row r="104" spans="1:14">
      <c r="A104" s="470" t="s">
        <v>695</v>
      </c>
      <c r="B104" s="471">
        <v>43697.13</v>
      </c>
      <c r="C104" s="471"/>
      <c r="D104" s="470" t="s">
        <v>696</v>
      </c>
      <c r="E104" s="471">
        <v>2242.11</v>
      </c>
      <c r="F104" s="471"/>
      <c r="G104" s="470" t="s">
        <v>697</v>
      </c>
      <c r="H104" s="471">
        <v>18281.39</v>
      </c>
      <c r="I104" s="471"/>
      <c r="K104" s="875"/>
      <c r="M104" s="867"/>
      <c r="N104" s="867"/>
    </row>
    <row r="105" spans="1:14">
      <c r="A105" s="470" t="s">
        <v>698</v>
      </c>
      <c r="B105" s="879">
        <v>192262.01</v>
      </c>
      <c r="C105" s="471"/>
      <c r="D105" s="470" t="s">
        <v>699</v>
      </c>
      <c r="E105" s="471">
        <v>72135.37</v>
      </c>
      <c r="G105" s="470" t="s">
        <v>700</v>
      </c>
      <c r="H105" s="471">
        <v>185206.91</v>
      </c>
      <c r="I105" s="471"/>
      <c r="J105" s="869" t="s">
        <v>32</v>
      </c>
      <c r="K105" s="870">
        <f>SUM(K101:K103)</f>
        <v>396131522.73999989</v>
      </c>
      <c r="M105" s="867"/>
      <c r="N105" s="867"/>
    </row>
    <row r="106" spans="1:14">
      <c r="A106" s="470"/>
      <c r="B106" s="471"/>
      <c r="C106" s="471"/>
      <c r="D106" s="470"/>
      <c r="E106" s="471"/>
      <c r="F106" s="471"/>
      <c r="G106" s="470"/>
      <c r="H106" s="471"/>
      <c r="I106" s="471"/>
      <c r="M106" s="867"/>
      <c r="N106" s="867"/>
    </row>
    <row r="107" spans="1:14">
      <c r="A107" s="470" t="s">
        <v>1</v>
      </c>
      <c r="B107" s="471"/>
      <c r="C107" s="471"/>
      <c r="D107" s="470"/>
      <c r="E107" s="471"/>
      <c r="F107" s="471"/>
      <c r="G107" s="470"/>
      <c r="H107" s="471"/>
      <c r="I107" s="471"/>
      <c r="M107" s="867"/>
      <c r="N107" s="867"/>
    </row>
    <row r="108" spans="1:14" ht="40.5" customHeight="1">
      <c r="A108" s="1338" t="s">
        <v>1086</v>
      </c>
      <c r="B108" s="1339"/>
      <c r="C108" s="1339"/>
      <c r="D108" s="1339"/>
      <c r="E108" s="1339"/>
      <c r="F108" s="1339"/>
      <c r="G108" s="1339"/>
      <c r="H108" s="1340"/>
      <c r="I108" s="471"/>
      <c r="M108" s="867"/>
      <c r="N108" s="867"/>
    </row>
    <row r="109" spans="1:14">
      <c r="A109" s="880" t="s">
        <v>1045</v>
      </c>
      <c r="C109" s="470"/>
      <c r="F109" s="859"/>
      <c r="M109" s="881"/>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1">
    <mergeCell ref="A108:H108"/>
  </mergeCells>
  <printOptions horizontalCentered="1"/>
  <pageMargins left="0.5" right="0.5" top="0.5" bottom="0.25" header="0.5" footer="0.5"/>
  <pageSetup scale="63" orientation="landscape" r:id="rId2"/>
  <headerFooter alignWithMargins="0"/>
  <rowBreaks count="1" manualBreakCount="1">
    <brk id="5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workbookViewId="0"/>
  </sheetViews>
  <sheetFormatPr defaultColWidth="9.140625" defaultRowHeight="12.75"/>
  <cols>
    <col min="1" max="1" width="29.85546875" style="55" customWidth="1"/>
    <col min="2" max="2" width="12.140625" style="55" customWidth="1"/>
    <col min="3" max="3" width="22.5703125" style="55" customWidth="1"/>
    <col min="4" max="4" width="14" style="55" customWidth="1"/>
    <col min="5" max="5" width="3.140625" style="55" customWidth="1"/>
    <col min="6" max="6" width="13.140625" style="55" customWidth="1"/>
    <col min="7" max="7" width="2.5703125" style="55" customWidth="1"/>
    <col min="8" max="8" width="12.42578125" style="55" customWidth="1"/>
    <col min="9" max="9" width="21" style="55" customWidth="1"/>
    <col min="10" max="10" width="14.28515625" style="55" customWidth="1"/>
    <col min="11" max="11" width="2.5703125" style="55" customWidth="1"/>
    <col min="12" max="12" width="12.7109375" style="55" customWidth="1"/>
    <col min="13" max="16384" width="9.140625" style="55"/>
  </cols>
  <sheetData>
    <row r="1" spans="1:12" ht="18">
      <c r="A1" s="1061" t="s">
        <v>994</v>
      </c>
      <c r="B1" s="53"/>
      <c r="C1" s="53"/>
      <c r="D1" s="53"/>
      <c r="E1" s="53"/>
      <c r="F1" s="54"/>
      <c r="G1" s="54"/>
    </row>
    <row r="2" spans="1:12" ht="15.75">
      <c r="A2" s="51" t="s">
        <v>1004</v>
      </c>
      <c r="B2" s="53"/>
      <c r="C2" s="53"/>
      <c r="D2" s="53"/>
      <c r="E2" s="53"/>
      <c r="F2" s="54"/>
      <c r="G2" s="54"/>
    </row>
    <row r="3" spans="1:12">
      <c r="A3" s="472" t="s">
        <v>1046</v>
      </c>
      <c r="B3" s="648"/>
      <c r="C3" s="648"/>
      <c r="D3" s="648"/>
      <c r="E3" s="648"/>
      <c r="F3" s="649"/>
      <c r="G3" s="649"/>
    </row>
    <row r="4" spans="1:12" ht="13.5" thickBot="1">
      <c r="A4" s="704"/>
      <c r="B4" s="648"/>
      <c r="C4" s="648"/>
      <c r="D4" s="648"/>
      <c r="E4" s="648"/>
      <c r="F4" s="649"/>
      <c r="G4" s="649"/>
    </row>
    <row r="5" spans="1:12" ht="13.9" customHeight="1">
      <c r="A5" s="659"/>
      <c r="B5" s="1341" t="s">
        <v>1005</v>
      </c>
      <c r="C5" s="1341"/>
      <c r="D5" s="1341"/>
      <c r="E5" s="1342"/>
      <c r="F5" s="1343"/>
      <c r="G5" s="660"/>
      <c r="H5" s="1344" t="s">
        <v>1005</v>
      </c>
      <c r="I5" s="1341"/>
      <c r="J5" s="1341"/>
      <c r="K5" s="1342"/>
      <c r="L5" s="1345"/>
    </row>
    <row r="6" spans="1:12">
      <c r="A6" s="635"/>
      <c r="B6" s="1346" t="s">
        <v>1006</v>
      </c>
      <c r="C6" s="1346"/>
      <c r="D6" s="1346"/>
      <c r="E6" s="1347"/>
      <c r="F6" s="1348"/>
      <c r="G6" s="661"/>
      <c r="H6" s="1349" t="s">
        <v>1007</v>
      </c>
      <c r="I6" s="1346"/>
      <c r="J6" s="1346"/>
      <c r="K6" s="1347"/>
      <c r="L6" s="1336"/>
    </row>
    <row r="7" spans="1:12">
      <c r="A7" s="635"/>
      <c r="B7" s="628"/>
      <c r="C7" s="628"/>
      <c r="D7" s="628"/>
      <c r="E7" s="662"/>
      <c r="F7" s="639"/>
      <c r="G7" s="661"/>
      <c r="H7" s="631"/>
      <c r="I7" s="628"/>
      <c r="J7" s="628"/>
      <c r="K7" s="662"/>
      <c r="L7" s="630"/>
    </row>
    <row r="8" spans="1:12">
      <c r="A8" s="635" t="s">
        <v>997</v>
      </c>
      <c r="B8" s="628" t="s">
        <v>995</v>
      </c>
      <c r="C8" s="630" t="s">
        <v>1008</v>
      </c>
      <c r="D8" s="630" t="s">
        <v>42</v>
      </c>
      <c r="E8" s="662"/>
      <c r="F8" s="639" t="s">
        <v>986</v>
      </c>
      <c r="G8" s="661"/>
      <c r="H8" s="631" t="s">
        <v>995</v>
      </c>
      <c r="I8" s="630" t="s">
        <v>1008</v>
      </c>
      <c r="J8" s="630" t="s">
        <v>42</v>
      </c>
      <c r="K8" s="662"/>
      <c r="L8" s="630" t="s">
        <v>986</v>
      </c>
    </row>
    <row r="9" spans="1:12">
      <c r="A9" s="636" t="s">
        <v>998</v>
      </c>
      <c r="B9" s="629" t="s">
        <v>417</v>
      </c>
      <c r="C9" s="627" t="s">
        <v>1009</v>
      </c>
      <c r="D9" s="627" t="s">
        <v>44</v>
      </c>
      <c r="E9" s="627"/>
      <c r="F9" s="638" t="s">
        <v>999</v>
      </c>
      <c r="G9" s="663"/>
      <c r="H9" s="632" t="s">
        <v>417</v>
      </c>
      <c r="I9" s="627" t="s">
        <v>1009</v>
      </c>
      <c r="J9" s="627" t="s">
        <v>44</v>
      </c>
      <c r="K9" s="627"/>
      <c r="L9" s="640" t="s">
        <v>999</v>
      </c>
    </row>
    <row r="10" spans="1:12">
      <c r="A10" s="635"/>
      <c r="B10" s="628"/>
      <c r="C10" s="634"/>
      <c r="D10" s="634"/>
      <c r="E10" s="634"/>
      <c r="F10" s="639"/>
      <c r="G10" s="661"/>
      <c r="H10" s="631"/>
      <c r="I10" s="634"/>
      <c r="J10" s="634"/>
      <c r="K10" s="634"/>
      <c r="L10" s="630"/>
    </row>
    <row r="11" spans="1:12">
      <c r="A11" s="635"/>
      <c r="B11" s="634"/>
      <c r="C11" s="634"/>
      <c r="D11" s="634"/>
      <c r="E11" s="634"/>
      <c r="F11" s="639"/>
      <c r="G11" s="630"/>
      <c r="H11" s="664"/>
      <c r="I11" s="634"/>
      <c r="J11" s="634"/>
      <c r="K11" s="634"/>
      <c r="L11" s="630"/>
    </row>
    <row r="12" spans="1:12">
      <c r="A12" s="633" t="s">
        <v>996</v>
      </c>
      <c r="B12" s="665">
        <v>505</v>
      </c>
      <c r="C12" s="666">
        <v>772931</v>
      </c>
      <c r="D12" s="666">
        <v>1398279</v>
      </c>
      <c r="E12" s="667"/>
      <c r="F12" s="668">
        <v>2.6766205305713401E-3</v>
      </c>
      <c r="G12" s="669"/>
      <c r="H12" s="670">
        <v>1760</v>
      </c>
      <c r="I12" s="666">
        <v>1804227</v>
      </c>
      <c r="J12" s="666">
        <v>52183.4</v>
      </c>
      <c r="K12" s="667"/>
      <c r="L12" s="671">
        <v>3.4146013546555399E-3</v>
      </c>
    </row>
    <row r="13" spans="1:12">
      <c r="A13" s="633" t="s">
        <v>47</v>
      </c>
      <c r="B13" s="665">
        <v>35</v>
      </c>
      <c r="C13" s="667">
        <v>1266072</v>
      </c>
      <c r="D13" s="665">
        <v>28489</v>
      </c>
      <c r="E13" s="667"/>
      <c r="F13" s="668">
        <v>5.4534354227909398E-5</v>
      </c>
      <c r="G13" s="669"/>
      <c r="H13" s="670">
        <v>58</v>
      </c>
      <c r="I13" s="667">
        <v>2053828</v>
      </c>
      <c r="J13" s="665">
        <v>46215</v>
      </c>
      <c r="K13" s="667"/>
      <c r="L13" s="671">
        <v>3.0240613222865102E-3</v>
      </c>
    </row>
    <row r="14" spans="1:12">
      <c r="A14" s="633" t="s">
        <v>48</v>
      </c>
      <c r="B14" s="665">
        <v>40</v>
      </c>
      <c r="C14" s="667">
        <v>2825581</v>
      </c>
      <c r="D14" s="665">
        <v>63578</v>
      </c>
      <c r="E14" s="667"/>
      <c r="F14" s="668">
        <v>1.2170259303949E-4</v>
      </c>
      <c r="G14" s="669"/>
      <c r="H14" s="670">
        <v>83</v>
      </c>
      <c r="I14" s="667">
        <v>5963488</v>
      </c>
      <c r="J14" s="665">
        <v>134175</v>
      </c>
      <c r="K14" s="667"/>
      <c r="L14" s="671">
        <v>8.7796911807376896E-3</v>
      </c>
    </row>
    <row r="15" spans="1:12">
      <c r="A15" s="633" t="s">
        <v>49</v>
      </c>
      <c r="B15" s="665">
        <v>154</v>
      </c>
      <c r="C15" s="667">
        <v>44190679</v>
      </c>
      <c r="D15" s="665">
        <v>1025735</v>
      </c>
      <c r="E15" s="667"/>
      <c r="F15" s="668">
        <v>1.9634875156714802E-3</v>
      </c>
      <c r="G15" s="669"/>
      <c r="H15" s="670">
        <v>158</v>
      </c>
      <c r="I15" s="667">
        <v>39594646</v>
      </c>
      <c r="J15" s="665">
        <v>890913</v>
      </c>
      <c r="K15" s="667"/>
      <c r="L15" s="671">
        <v>5.8296560528448303E-2</v>
      </c>
    </row>
    <row r="16" spans="1:12">
      <c r="A16" s="633" t="s">
        <v>50</v>
      </c>
      <c r="B16" s="665">
        <v>75</v>
      </c>
      <c r="C16" s="667">
        <v>53593971</v>
      </c>
      <c r="D16" s="665">
        <v>1723656</v>
      </c>
      <c r="E16" s="667"/>
      <c r="F16" s="668">
        <v>3.2994652978715101E-3</v>
      </c>
      <c r="G16" s="669"/>
      <c r="H16" s="670">
        <v>43</v>
      </c>
      <c r="I16" s="667">
        <v>30639774</v>
      </c>
      <c r="J16" s="665">
        <v>689395</v>
      </c>
      <c r="K16" s="667"/>
      <c r="L16" s="671">
        <v>4.5110305209947098E-2</v>
      </c>
    </row>
    <row r="17" spans="1:12">
      <c r="A17" s="633" t="s">
        <v>51</v>
      </c>
      <c r="B17" s="665">
        <v>120</v>
      </c>
      <c r="C17" s="667">
        <v>175137627</v>
      </c>
      <c r="D17" s="665">
        <v>4274396</v>
      </c>
      <c r="E17" s="667"/>
      <c r="F17" s="668">
        <v>8.1821554134704298E-3</v>
      </c>
      <c r="G17" s="669"/>
      <c r="H17" s="670">
        <v>36</v>
      </c>
      <c r="I17" s="667">
        <v>51595375</v>
      </c>
      <c r="J17" s="665">
        <v>1160898</v>
      </c>
      <c r="K17" s="667"/>
      <c r="L17" s="671">
        <v>7.5962928506323996E-2</v>
      </c>
    </row>
    <row r="18" spans="1:12">
      <c r="A18" s="633" t="s">
        <v>52</v>
      </c>
      <c r="B18" s="665">
        <v>305</v>
      </c>
      <c r="C18" s="667">
        <v>1520829496</v>
      </c>
      <c r="D18" s="665">
        <v>33991341</v>
      </c>
      <c r="E18" s="667"/>
      <c r="F18" s="668">
        <v>6.5067072581545898E-2</v>
      </c>
      <c r="G18" s="669"/>
      <c r="H18" s="670">
        <v>39</v>
      </c>
      <c r="I18" s="667">
        <v>180041651</v>
      </c>
      <c r="J18" s="665">
        <v>4050939</v>
      </c>
      <c r="K18" s="667"/>
      <c r="L18" s="671">
        <v>0.265071685574856</v>
      </c>
    </row>
    <row r="19" spans="1:12">
      <c r="A19" s="633" t="s">
        <v>53</v>
      </c>
      <c r="B19" s="665">
        <v>316</v>
      </c>
      <c r="C19" s="667">
        <v>23763680590</v>
      </c>
      <c r="D19" s="665">
        <v>533437415</v>
      </c>
      <c r="E19" s="667"/>
      <c r="F19" s="668">
        <v>1.02111920207906</v>
      </c>
      <c r="G19" s="669"/>
      <c r="H19" s="670">
        <v>17</v>
      </c>
      <c r="I19" s="667">
        <v>394470241</v>
      </c>
      <c r="J19" s="665">
        <v>8875583</v>
      </c>
      <c r="K19" s="667"/>
      <c r="L19" s="671">
        <v>0.58077046982675895</v>
      </c>
    </row>
    <row r="20" spans="1:12">
      <c r="A20" s="633"/>
      <c r="B20" s="667"/>
      <c r="C20" s="667"/>
      <c r="D20" s="667"/>
      <c r="E20" s="667"/>
      <c r="F20" s="672"/>
      <c r="G20" s="673"/>
      <c r="H20" s="674"/>
      <c r="I20" s="667"/>
      <c r="J20" s="667"/>
      <c r="K20" s="667"/>
      <c r="L20" s="675"/>
    </row>
    <row r="21" spans="1:12">
      <c r="A21" s="676" t="s">
        <v>54</v>
      </c>
      <c r="B21" s="677">
        <f>SUM(B12:B19)</f>
        <v>1550</v>
      </c>
      <c r="C21" s="678">
        <f>SUM(C12:C19)</f>
        <v>25562296947</v>
      </c>
      <c r="D21" s="678">
        <f>SUM(D12:D19)</f>
        <v>575942889</v>
      </c>
      <c r="E21" s="679"/>
      <c r="F21" s="680">
        <f>SUM(F12:F19)</f>
        <v>1.102484240365458</v>
      </c>
      <c r="G21" s="681"/>
      <c r="H21" s="682">
        <f>SUM(H12:H19)</f>
        <v>2194</v>
      </c>
      <c r="I21" s="678">
        <f>SUM(I12:I19)</f>
        <v>706163230</v>
      </c>
      <c r="J21" s="678">
        <f>SUM(J12:J19)</f>
        <v>15900301.4</v>
      </c>
      <c r="K21" s="679"/>
      <c r="L21" s="683">
        <f>SUM(L12:L19)</f>
        <v>1.0404303035040141</v>
      </c>
    </row>
    <row r="22" spans="1:12">
      <c r="A22" s="645"/>
      <c r="B22" s="667"/>
      <c r="C22" s="667"/>
      <c r="D22" s="667"/>
      <c r="E22" s="667"/>
      <c r="F22" s="672"/>
      <c r="G22" s="675"/>
      <c r="H22" s="674"/>
      <c r="I22" s="667"/>
      <c r="J22" s="667"/>
      <c r="K22" s="667"/>
      <c r="L22" s="675"/>
    </row>
    <row r="23" spans="1:12">
      <c r="A23" s="637" t="s">
        <v>55</v>
      </c>
      <c r="B23" s="684">
        <v>-11</v>
      </c>
      <c r="C23" s="685">
        <v>-2263085025.4000001</v>
      </c>
      <c r="D23" s="685">
        <v>-53538243.279999897</v>
      </c>
      <c r="E23" s="667"/>
      <c r="F23" s="668">
        <v>-0.102484240365457</v>
      </c>
      <c r="G23" s="686"/>
      <c r="H23" s="687">
        <v>-19</v>
      </c>
      <c r="I23" s="685">
        <v>-26944509.109999999</v>
      </c>
      <c r="J23" s="685">
        <v>-617873.21000000101</v>
      </c>
      <c r="K23" s="667"/>
      <c r="L23" s="671">
        <v>-4.0430303504014102E-2</v>
      </c>
    </row>
    <row r="24" spans="1:12">
      <c r="A24" s="647"/>
      <c r="B24" s="667"/>
      <c r="C24" s="667"/>
      <c r="D24" s="667"/>
      <c r="E24" s="667"/>
      <c r="F24" s="688"/>
      <c r="G24" s="686"/>
      <c r="H24" s="674"/>
      <c r="I24" s="667"/>
      <c r="J24" s="667"/>
      <c r="K24" s="667"/>
      <c r="L24" s="689"/>
    </row>
    <row r="25" spans="1:12" ht="13.5" thickBot="1">
      <c r="A25" s="705" t="s">
        <v>1003</v>
      </c>
      <c r="B25" s="706">
        <f>SUM(B21,B23)</f>
        <v>1539</v>
      </c>
      <c r="C25" s="707">
        <f>SUM(C21,C23)</f>
        <v>23299211921.599998</v>
      </c>
      <c r="D25" s="707">
        <f>SUM(D21,D23)</f>
        <v>522404645.72000009</v>
      </c>
      <c r="E25" s="708"/>
      <c r="F25" s="709">
        <f>SUM(F21,F23)</f>
        <v>1.0000000000000009</v>
      </c>
      <c r="G25" s="710"/>
      <c r="H25" s="706">
        <f>SUM(H21,H23)</f>
        <v>2175</v>
      </c>
      <c r="I25" s="707">
        <f>SUM(I21,I23)</f>
        <v>679218720.88999999</v>
      </c>
      <c r="J25" s="707">
        <f>SUM(J21,J23)</f>
        <v>15282428.189999999</v>
      </c>
      <c r="K25" s="708"/>
      <c r="L25" s="709">
        <f>SUM(L21,L23)</f>
        <v>1</v>
      </c>
    </row>
    <row r="26" spans="1:12" ht="13.5" thickTop="1">
      <c r="A26" s="580"/>
      <c r="B26" s="99"/>
      <c r="C26" s="99"/>
      <c r="D26" s="99"/>
      <c r="E26" s="99"/>
      <c r="F26" s="100"/>
      <c r="G26" s="100"/>
    </row>
    <row r="27" spans="1:12" ht="15.75">
      <c r="A27" s="711" t="s">
        <v>1085</v>
      </c>
      <c r="B27" s="99"/>
      <c r="C27" s="99"/>
      <c r="D27" s="99"/>
      <c r="E27" s="99"/>
      <c r="F27" s="100"/>
      <c r="G27" s="100"/>
    </row>
    <row r="28" spans="1:12" ht="16.5" thickBot="1">
      <c r="A28" s="711"/>
      <c r="B28" s="99"/>
      <c r="C28" s="99"/>
      <c r="D28" s="99"/>
      <c r="E28" s="99"/>
      <c r="F28" s="100"/>
      <c r="G28" s="100"/>
    </row>
    <row r="29" spans="1:12" ht="16.899999999999999" customHeight="1">
      <c r="A29" s="1001" t="s">
        <v>1017</v>
      </c>
      <c r="B29" s="1002"/>
      <c r="C29" s="1094"/>
      <c r="D29" s="1003" t="s">
        <v>1016</v>
      </c>
      <c r="E29" s="712"/>
      <c r="F29" s="1096"/>
      <c r="G29" s="100"/>
    </row>
    <row r="30" spans="1:12">
      <c r="A30" s="1227" t="s">
        <v>327</v>
      </c>
      <c r="B30" s="646"/>
      <c r="C30" s="1242"/>
      <c r="D30" s="1243">
        <v>43850834</v>
      </c>
      <c r="E30" s="99"/>
      <c r="F30" s="1097"/>
      <c r="G30" s="100"/>
    </row>
    <row r="31" spans="1:12">
      <c r="A31" s="1244" t="s">
        <v>1031</v>
      </c>
      <c r="B31" s="646"/>
      <c r="C31" s="1095"/>
      <c r="D31" s="1245">
        <v>12115380</v>
      </c>
      <c r="E31" s="99"/>
      <c r="F31" s="1097"/>
      <c r="G31" s="100"/>
    </row>
    <row r="32" spans="1:12">
      <c r="A32" s="1244" t="s">
        <v>1063</v>
      </c>
      <c r="B32" s="646"/>
      <c r="C32" s="1095"/>
      <c r="D32" s="1246">
        <v>598000</v>
      </c>
      <c r="E32" s="99"/>
      <c r="F32" s="1098"/>
      <c r="G32" s="100"/>
    </row>
    <row r="33" spans="1:12">
      <c r="A33" s="1244"/>
      <c r="B33" s="646"/>
      <c r="C33" s="1095"/>
      <c r="D33" s="1246"/>
      <c r="E33" s="99"/>
      <c r="F33" s="1098"/>
      <c r="G33" s="100"/>
    </row>
    <row r="34" spans="1:12" ht="13.15" customHeight="1">
      <c r="A34" s="645" t="s">
        <v>1</v>
      </c>
      <c r="B34" s="646"/>
      <c r="C34" s="1095"/>
      <c r="D34" s="646"/>
      <c r="E34" s="646"/>
      <c r="F34" s="690"/>
      <c r="G34" s="690"/>
    </row>
    <row r="35" spans="1:12" ht="30" customHeight="1">
      <c r="A35" s="1312" t="s">
        <v>1014</v>
      </c>
      <c r="B35" s="1277"/>
      <c r="C35" s="1277"/>
      <c r="D35" s="1277"/>
      <c r="E35" s="1277"/>
      <c r="F35" s="1277"/>
      <c r="G35" s="1277"/>
      <c r="H35" s="1277"/>
      <c r="I35" s="1277"/>
      <c r="J35" s="1277"/>
      <c r="K35" s="1277"/>
      <c r="L35" s="1277"/>
    </row>
    <row r="36" spans="1:12" ht="31.15" customHeight="1">
      <c r="A36" s="1312" t="s">
        <v>1013</v>
      </c>
      <c r="B36" s="1277"/>
      <c r="C36" s="1277"/>
      <c r="D36" s="1277"/>
      <c r="E36" s="1277"/>
      <c r="F36" s="1277"/>
      <c r="G36" s="1277"/>
      <c r="H36" s="1277"/>
      <c r="I36" s="1277"/>
      <c r="J36" s="1277"/>
      <c r="K36" s="1277"/>
      <c r="L36" s="1277"/>
    </row>
    <row r="37" spans="1:12" ht="41.25" customHeight="1">
      <c r="A37" s="1312" t="s">
        <v>1172</v>
      </c>
      <c r="B37" s="1277"/>
      <c r="C37" s="1277"/>
      <c r="D37" s="1277"/>
      <c r="E37" s="1277"/>
      <c r="F37" s="1277"/>
      <c r="G37" s="1277"/>
      <c r="H37" s="1277"/>
      <c r="I37" s="1277"/>
      <c r="J37" s="1277"/>
      <c r="K37" s="1277"/>
      <c r="L37" s="1277"/>
    </row>
    <row r="38" spans="1:12" ht="15" customHeight="1">
      <c r="A38" s="647" t="s">
        <v>1010</v>
      </c>
      <c r="B38" s="648"/>
      <c r="C38" s="648"/>
      <c r="D38" s="648"/>
      <c r="E38" s="648"/>
      <c r="F38" s="649"/>
      <c r="G38" s="649"/>
      <c r="H38" s="648"/>
      <c r="I38" s="648"/>
      <c r="J38" s="649"/>
      <c r="K38" s="649"/>
      <c r="L38" s="650"/>
    </row>
    <row r="39" spans="1:12" ht="13.9" customHeight="1">
      <c r="A39" s="472" t="s">
        <v>1011</v>
      </c>
      <c r="B39" s="648"/>
      <c r="C39" s="648"/>
      <c r="D39" s="648"/>
      <c r="E39" s="648"/>
      <c r="F39" s="649"/>
      <c r="G39" s="649"/>
      <c r="H39" s="648"/>
      <c r="I39" s="648"/>
      <c r="J39" s="649"/>
      <c r="K39" s="649"/>
      <c r="L39" s="650"/>
    </row>
    <row r="40" spans="1:12" ht="14.45" customHeight="1">
      <c r="A40" s="472" t="s">
        <v>1012</v>
      </c>
      <c r="B40" s="648"/>
      <c r="C40" s="648"/>
      <c r="D40" s="648"/>
      <c r="E40" s="648"/>
      <c r="F40" s="649"/>
      <c r="G40" s="649"/>
      <c r="H40" s="648"/>
      <c r="I40" s="648"/>
      <c r="J40" s="649"/>
      <c r="K40" s="649"/>
      <c r="L40" s="648"/>
    </row>
    <row r="41" spans="1:12">
      <c r="A41" s="472" t="s">
        <v>1165</v>
      </c>
      <c r="B41" s="648"/>
      <c r="C41" s="648"/>
      <c r="D41" s="648"/>
      <c r="E41" s="648"/>
      <c r="F41" s="649"/>
      <c r="G41" s="649"/>
    </row>
    <row r="42" spans="1:12">
      <c r="A42" s="1077" t="s">
        <v>1047</v>
      </c>
      <c r="B42" s="648"/>
      <c r="C42" s="648"/>
      <c r="D42" s="648"/>
      <c r="E42" s="648"/>
      <c r="F42" s="649"/>
      <c r="G42" s="649"/>
    </row>
    <row r="43" spans="1:12">
      <c r="A43" s="472"/>
      <c r="B43" s="648"/>
      <c r="C43" s="648"/>
      <c r="D43" s="648"/>
      <c r="E43" s="648"/>
      <c r="F43" s="649"/>
      <c r="G43" s="649"/>
    </row>
    <row r="44" spans="1:12">
      <c r="A44" s="1308"/>
      <c r="B44" s="1308"/>
      <c r="C44" s="1308"/>
      <c r="D44" s="1308"/>
      <c r="E44" s="1308"/>
      <c r="F44" s="1308"/>
      <c r="G44" s="1308"/>
    </row>
    <row r="45" spans="1:12">
      <c r="A45" s="1310"/>
      <c r="B45" s="1310"/>
      <c r="C45" s="1310"/>
      <c r="D45" s="1310"/>
      <c r="E45" s="1310"/>
      <c r="F45" s="1310"/>
      <c r="G45" s="1310"/>
    </row>
  </sheetData>
  <mergeCells count="9">
    <mergeCell ref="A44:G44"/>
    <mergeCell ref="A45:G45"/>
    <mergeCell ref="B5:F5"/>
    <mergeCell ref="H5:L5"/>
    <mergeCell ref="B6:F6"/>
    <mergeCell ref="H6:L6"/>
    <mergeCell ref="A35:L35"/>
    <mergeCell ref="A36:L36"/>
    <mergeCell ref="A37:L37"/>
  </mergeCells>
  <pageMargins left="0.5" right="0.5" top="1" bottom="1" header="0.5" footer="0.5"/>
  <pageSetup scale="7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O38"/>
  <sheetViews>
    <sheetView zoomScaleNormal="100" workbookViewId="0">
      <selection activeCell="B1" sqref="B1"/>
    </sheetView>
  </sheetViews>
  <sheetFormatPr defaultColWidth="8.7109375" defaultRowHeight="12.75"/>
  <cols>
    <col min="1" max="1" width="1.42578125" style="996" customWidth="1"/>
    <col min="2" max="2" width="9.85546875" style="996" customWidth="1"/>
    <col min="3" max="8" width="17.28515625" style="996" customWidth="1"/>
    <col min="9" max="16384" width="8.7109375" style="996"/>
  </cols>
  <sheetData>
    <row r="1" spans="2:15">
      <c r="B1" s="1078" t="s">
        <v>876</v>
      </c>
    </row>
    <row r="2" spans="2:15" ht="13.5" thickBot="1">
      <c r="B2" s="1350" t="s">
        <v>877</v>
      </c>
      <c r="C2" s="1350"/>
      <c r="D2" s="1350"/>
      <c r="E2" s="1350"/>
      <c r="F2" s="1350"/>
      <c r="G2" s="1350"/>
      <c r="H2" s="1350"/>
    </row>
    <row r="3" spans="2:15" s="1199" customFormat="1" ht="14.25" customHeight="1">
      <c r="B3" s="1198" t="s">
        <v>23</v>
      </c>
      <c r="C3" s="1257" t="s">
        <v>41</v>
      </c>
      <c r="D3" s="1198" t="s">
        <v>878</v>
      </c>
      <c r="E3" s="1198" t="s">
        <v>879</v>
      </c>
      <c r="F3" s="1198" t="s">
        <v>880</v>
      </c>
      <c r="G3" s="1198" t="s">
        <v>881</v>
      </c>
      <c r="H3" s="1198" t="s">
        <v>18</v>
      </c>
    </row>
    <row r="4" spans="2:15" s="1199" customFormat="1">
      <c r="B4" s="1200" t="s">
        <v>882</v>
      </c>
      <c r="C4" s="1258" t="s">
        <v>856</v>
      </c>
      <c r="D4" s="1200" t="s">
        <v>883</v>
      </c>
      <c r="E4" s="1200" t="s">
        <v>884</v>
      </c>
      <c r="F4" s="1200" t="s">
        <v>885</v>
      </c>
      <c r="G4" s="1200" t="s">
        <v>886</v>
      </c>
      <c r="H4" s="1200" t="s">
        <v>887</v>
      </c>
    </row>
    <row r="5" spans="2:15">
      <c r="C5" s="1248"/>
    </row>
    <row r="6" spans="2:15">
      <c r="C6" s="1201"/>
      <c r="D6" s="1201"/>
      <c r="E6" s="1201"/>
      <c r="F6" s="1201"/>
      <c r="G6" s="1201"/>
      <c r="H6" s="1201"/>
    </row>
    <row r="7" spans="2:15">
      <c r="B7" s="1202" t="s">
        <v>888</v>
      </c>
    </row>
    <row r="8" spans="2:15">
      <c r="B8" s="1203">
        <v>2012</v>
      </c>
      <c r="C8" s="997">
        <v>954082225088</v>
      </c>
      <c r="D8" s="997">
        <v>76551011940.398544</v>
      </c>
      <c r="E8" s="997">
        <v>9960729549.4448147</v>
      </c>
      <c r="F8" s="997">
        <v>1127437244</v>
      </c>
      <c r="G8" s="997">
        <v>40142313094.439865</v>
      </c>
      <c r="H8" s="997">
        <v>1081863716916.2832</v>
      </c>
      <c r="I8" s="1204"/>
      <c r="J8" s="1204"/>
      <c r="K8" s="1204"/>
      <c r="L8" s="1204"/>
      <c r="M8" s="1204"/>
      <c r="N8" s="1204"/>
      <c r="O8" s="1204"/>
    </row>
    <row r="9" spans="2:15" s="1206" customFormat="1">
      <c r="B9" s="1203">
        <v>2013</v>
      </c>
      <c r="C9" s="1205">
        <v>968744700482</v>
      </c>
      <c r="D9" s="1205">
        <v>73286019303.190399</v>
      </c>
      <c r="E9" s="1205">
        <v>10781639116.396355</v>
      </c>
      <c r="F9" s="1205">
        <v>1176127344</v>
      </c>
      <c r="G9" s="1205">
        <v>41415115231.136574</v>
      </c>
      <c r="H9" s="998">
        <v>1095403601476.7234</v>
      </c>
      <c r="I9" s="1204"/>
      <c r="J9" s="1204"/>
      <c r="K9" s="1204"/>
      <c r="L9" s="1204"/>
      <c r="M9" s="1204"/>
      <c r="N9" s="1204"/>
      <c r="O9" s="1204"/>
    </row>
    <row r="10" spans="2:15" s="1206" customFormat="1">
      <c r="B10" s="1203">
        <v>2014</v>
      </c>
      <c r="C10" s="998">
        <v>1001173297581</v>
      </c>
      <c r="D10" s="998">
        <v>81234501278.179993</v>
      </c>
      <c r="E10" s="998">
        <v>10663708358.889999</v>
      </c>
      <c r="F10" s="998">
        <v>1212838746</v>
      </c>
      <c r="G10" s="998">
        <v>42105842848</v>
      </c>
      <c r="H10" s="998">
        <v>1136390188812.0698</v>
      </c>
      <c r="I10" s="1204"/>
      <c r="J10" s="1204"/>
      <c r="K10" s="1204"/>
      <c r="L10" s="1204"/>
      <c r="M10" s="1204"/>
      <c r="N10" s="1204"/>
      <c r="O10" s="1204"/>
    </row>
    <row r="11" spans="2:15" s="1206" customFormat="1">
      <c r="B11" s="1203">
        <v>2015</v>
      </c>
      <c r="C11" s="998">
        <v>1031975708795</v>
      </c>
      <c r="D11" s="998">
        <v>84093951055.669998</v>
      </c>
      <c r="E11" s="998">
        <v>10873635297.74</v>
      </c>
      <c r="F11" s="998">
        <v>1266956460</v>
      </c>
      <c r="G11" s="998">
        <v>44154961529</v>
      </c>
      <c r="H11" s="998">
        <v>1172365213137.4099</v>
      </c>
      <c r="I11" s="1204"/>
      <c r="J11" s="1204"/>
      <c r="K11" s="1204"/>
      <c r="L11" s="1204"/>
      <c r="M11" s="1204"/>
      <c r="N11" s="1204"/>
      <c r="O11" s="1204"/>
    </row>
    <row r="12" spans="2:15" s="1206" customFormat="1">
      <c r="B12" s="1207">
        <f>B11+1</f>
        <v>2016</v>
      </c>
      <c r="C12" s="995">
        <f>'Table 6.2'!F196</f>
        <v>1060436113127</v>
      </c>
      <c r="D12" s="995">
        <f>'Table 6.4'!B201</f>
        <v>88866533959.080002</v>
      </c>
      <c r="E12" s="995">
        <f>'Table 6.4'!F201</f>
        <v>10916098009.690001</v>
      </c>
      <c r="F12" s="995">
        <f>'Table 6.4'!J201</f>
        <v>1349538948</v>
      </c>
      <c r="G12" s="995">
        <f>'Table 6.4'!N201</f>
        <v>46266995318</v>
      </c>
      <c r="H12" s="995">
        <f>SUM(C12:G12)</f>
        <v>1207835279361.77</v>
      </c>
      <c r="I12" s="1204"/>
    </row>
    <row r="13" spans="2:15">
      <c r="C13" s="1247">
        <f t="shared" ref="C13:H13" si="0">C12/C11-1</f>
        <v>2.7578560318277434E-2</v>
      </c>
      <c r="D13" s="1247">
        <f>D12/D11-1</f>
        <v>5.6752986909255343E-2</v>
      </c>
      <c r="E13" s="1247">
        <f t="shared" si="0"/>
        <v>3.905107242177408E-3</v>
      </c>
      <c r="F13" s="1247">
        <f t="shared" si="0"/>
        <v>6.5181788488611447E-2</v>
      </c>
      <c r="G13" s="1247">
        <f t="shared" si="0"/>
        <v>4.7832309572116039E-2</v>
      </c>
      <c r="H13" s="1247">
        <f t="shared" si="0"/>
        <v>3.0255133662177913E-2</v>
      </c>
    </row>
    <row r="14" spans="2:15">
      <c r="B14" s="1208" t="s">
        <v>889</v>
      </c>
    </row>
    <row r="15" spans="2:15">
      <c r="B15" s="1203">
        <f>B8</f>
        <v>2012</v>
      </c>
      <c r="C15" s="997">
        <v>9026723919.7150097</v>
      </c>
      <c r="D15" s="997">
        <v>2715569603.3781657</v>
      </c>
      <c r="E15" s="997">
        <v>204875153.76855001</v>
      </c>
      <c r="F15" s="997">
        <v>12053117.250000002</v>
      </c>
      <c r="G15" s="997">
        <v>341667054.90107906</v>
      </c>
      <c r="H15" s="997">
        <v>12300888849.012806</v>
      </c>
      <c r="I15" s="1204"/>
      <c r="J15" s="1204"/>
      <c r="K15" s="1204"/>
      <c r="L15" s="1204"/>
      <c r="M15" s="1204"/>
      <c r="N15" s="1204"/>
    </row>
    <row r="16" spans="2:15" s="1206" customFormat="1">
      <c r="B16" s="1203">
        <f>B9</f>
        <v>2013</v>
      </c>
      <c r="C16" s="998">
        <v>9259549671.6934032</v>
      </c>
      <c r="D16" s="998">
        <v>2624241057.113534</v>
      </c>
      <c r="E16" s="998">
        <v>226116100.59845001</v>
      </c>
      <c r="F16" s="998">
        <v>12371698.883000001</v>
      </c>
      <c r="G16" s="998">
        <v>345116084.41673005</v>
      </c>
      <c r="H16" s="998">
        <v>12467394612.705118</v>
      </c>
      <c r="I16" s="1204"/>
      <c r="J16" s="1204"/>
      <c r="K16" s="1204"/>
      <c r="L16" s="1204"/>
      <c r="M16" s="1204"/>
      <c r="N16" s="1204"/>
    </row>
    <row r="17" spans="2:14" s="1206" customFormat="1">
      <c r="B17" s="1203">
        <f>B10</f>
        <v>2014</v>
      </c>
      <c r="C17" s="998">
        <v>9617061449.0688152</v>
      </c>
      <c r="D17" s="998">
        <v>2895258976.6777205</v>
      </c>
      <c r="E17" s="998">
        <v>210473149.95454997</v>
      </c>
      <c r="F17" s="998">
        <v>12909197.377999997</v>
      </c>
      <c r="G17" s="998">
        <v>343978667.68041992</v>
      </c>
      <c r="H17" s="998">
        <v>13079681440.759506</v>
      </c>
      <c r="I17" s="1204"/>
      <c r="J17" s="1204"/>
      <c r="K17" s="1204"/>
      <c r="L17" s="1204"/>
      <c r="M17" s="1204"/>
      <c r="N17" s="1204"/>
    </row>
    <row r="18" spans="2:14" s="1206" customFormat="1">
      <c r="B18" s="1203">
        <f>B11</f>
        <v>2015</v>
      </c>
      <c r="C18" s="998">
        <v>10010243679.446775</v>
      </c>
      <c r="D18" s="998">
        <v>3012973186.0262656</v>
      </c>
      <c r="E18" s="998">
        <v>215708233.76555002</v>
      </c>
      <c r="F18" s="998">
        <v>13274973.785999998</v>
      </c>
      <c r="G18" s="998">
        <v>364855303.00326002</v>
      </c>
      <c r="H18" s="998">
        <v>13617055376.027851</v>
      </c>
      <c r="I18" s="1204"/>
      <c r="J18" s="1204"/>
      <c r="K18" s="1204"/>
      <c r="L18" s="1204"/>
      <c r="M18" s="1204"/>
      <c r="N18" s="1204"/>
    </row>
    <row r="19" spans="2:14" s="1206" customFormat="1">
      <c r="B19" s="1207">
        <f>B12</f>
        <v>2016</v>
      </c>
      <c r="C19" s="995">
        <f>'Table 6.2'!G196</f>
        <v>10446834664.72967</v>
      </c>
      <c r="D19" s="995">
        <f>'Table 6.4'!D201</f>
        <v>3108724600.9577131</v>
      </c>
      <c r="E19" s="995">
        <f>'Table 6.4'!H201</f>
        <v>220024079.66569999</v>
      </c>
      <c r="F19" s="995">
        <f>'Table 6.4'!L201</f>
        <v>14028692.103300003</v>
      </c>
      <c r="G19" s="995">
        <f>'Table 6.4'!P201</f>
        <v>408732706.07139993</v>
      </c>
      <c r="H19" s="995">
        <f>SUM(C19:G19)</f>
        <v>14198344743.527782</v>
      </c>
    </row>
    <row r="20" spans="2:14">
      <c r="C20" s="1247">
        <f t="shared" ref="C20:H20" si="1">C19/C18-1</f>
        <v>4.3614421313170615E-2</v>
      </c>
      <c r="D20" s="1247">
        <f t="shared" si="1"/>
        <v>3.1779710279377538E-2</v>
      </c>
      <c r="E20" s="1247">
        <f t="shared" si="1"/>
        <v>2.0007793976194677E-2</v>
      </c>
      <c r="F20" s="1247">
        <f t="shared" si="1"/>
        <v>5.6777386490577397E-2</v>
      </c>
      <c r="G20" s="1247">
        <f t="shared" si="1"/>
        <v>0.12025973778363275</v>
      </c>
      <c r="H20" s="1247">
        <f t="shared" si="1"/>
        <v>4.2688331026637494E-2</v>
      </c>
    </row>
    <row r="21" spans="2:14">
      <c r="B21" s="1202" t="s">
        <v>890</v>
      </c>
    </row>
    <row r="22" spans="2:14">
      <c r="B22" s="1203">
        <f>B15</f>
        <v>2012</v>
      </c>
      <c r="C22" s="1209">
        <f>C15/C8*100</f>
        <v>0.94611593029965813</v>
      </c>
      <c r="D22" s="1209">
        <f t="shared" ref="C22:H24" si="2">D15/D8*100</f>
        <v>3.5473987012640236</v>
      </c>
      <c r="E22" s="1209">
        <f t="shared" si="2"/>
        <v>2.0568287970429759</v>
      </c>
      <c r="F22" s="1209">
        <f t="shared" si="2"/>
        <v>1.0690721203458844</v>
      </c>
      <c r="G22" s="1209">
        <f t="shared" si="2"/>
        <v>0.85113943010026383</v>
      </c>
      <c r="H22" s="1209">
        <f t="shared" si="2"/>
        <v>1.1370090942762132</v>
      </c>
      <c r="I22" s="1204"/>
      <c r="J22" s="1204"/>
      <c r="K22" s="1204"/>
      <c r="L22" s="1204"/>
      <c r="M22" s="1204"/>
      <c r="N22" s="1204"/>
    </row>
    <row r="23" spans="2:14">
      <c r="B23" s="1203">
        <f>B16</f>
        <v>2013</v>
      </c>
      <c r="C23" s="1210">
        <f t="shared" si="2"/>
        <v>0.95582971107726367</v>
      </c>
      <c r="D23" s="1210">
        <f t="shared" si="2"/>
        <v>3.5808208469569469</v>
      </c>
      <c r="E23" s="1210">
        <f t="shared" si="2"/>
        <v>2.0972330659313223</v>
      </c>
      <c r="F23" s="1210">
        <f t="shared" si="2"/>
        <v>1.0519013052552584</v>
      </c>
      <c r="G23" s="1210">
        <f t="shared" si="2"/>
        <v>0.83330948734694332</v>
      </c>
      <c r="H23" s="1210">
        <f t="shared" si="2"/>
        <v>1.1381553425511577</v>
      </c>
      <c r="I23" s="1204"/>
      <c r="J23" s="1204"/>
      <c r="K23" s="1204"/>
      <c r="L23" s="1204"/>
      <c r="M23" s="1204"/>
      <c r="N23" s="1204"/>
    </row>
    <row r="24" spans="2:14">
      <c r="B24" s="1203">
        <f>B17</f>
        <v>2014</v>
      </c>
      <c r="C24" s="1210">
        <f t="shared" si="2"/>
        <v>0.9605790997727589</v>
      </c>
      <c r="D24" s="1210">
        <f t="shared" si="2"/>
        <v>3.5640755234813049</v>
      </c>
      <c r="E24" s="1210">
        <f t="shared" si="2"/>
        <v>1.9737331786562327</v>
      </c>
      <c r="F24" s="1210">
        <f t="shared" si="2"/>
        <v>1.0643787082639917</v>
      </c>
      <c r="G24" s="1210">
        <f t="shared" si="2"/>
        <v>0.8169380884314934</v>
      </c>
      <c r="H24" s="1210">
        <f t="shared" si="2"/>
        <v>1.1509850726916611</v>
      </c>
      <c r="I24" s="1204"/>
      <c r="J24" s="1204"/>
      <c r="K24" s="1204"/>
      <c r="L24" s="1204"/>
      <c r="M24" s="1204"/>
      <c r="N24" s="1204"/>
    </row>
    <row r="25" spans="2:14">
      <c r="B25" s="1203">
        <f>B18</f>
        <v>2015</v>
      </c>
      <c r="C25" s="1210">
        <f t="shared" ref="C25:H26" si="3">C18/C11*100</f>
        <v>0.97000768469011434</v>
      </c>
      <c r="D25" s="1210">
        <f t="shared" si="3"/>
        <v>3.5828655309960218</v>
      </c>
      <c r="E25" s="1210">
        <f t="shared" si="3"/>
        <v>1.9837729320421782</v>
      </c>
      <c r="F25" s="1210">
        <f t="shared" si="3"/>
        <v>1.0477845297067272</v>
      </c>
      <c r="G25" s="1210">
        <f t="shared" si="3"/>
        <v>0.82630646787820472</v>
      </c>
      <c r="H25" s="1210">
        <f t="shared" si="3"/>
        <v>1.1615028511112802</v>
      </c>
      <c r="I25" s="1204"/>
      <c r="J25" s="1204"/>
      <c r="K25" s="1204"/>
      <c r="L25" s="1204"/>
      <c r="M25" s="1204"/>
      <c r="N25" s="1204"/>
    </row>
    <row r="26" spans="2:14">
      <c r="B26" s="1207">
        <f>B19</f>
        <v>2016</v>
      </c>
      <c r="C26" s="1211">
        <f>C19/C12*100</f>
        <v>0.98514512429458689</v>
      </c>
      <c r="D26" s="1211">
        <f>D19/D12*100</f>
        <v>3.4981949474806506</v>
      </c>
      <c r="E26" s="1211">
        <f t="shared" si="3"/>
        <v>2.0155927463310519</v>
      </c>
      <c r="F26" s="1211">
        <f t="shared" si="3"/>
        <v>1.0395173940026223</v>
      </c>
      <c r="G26" s="1211">
        <f t="shared" si="3"/>
        <v>0.88342176374782644</v>
      </c>
      <c r="H26" s="1211">
        <f t="shared" si="3"/>
        <v>1.1755199559190144</v>
      </c>
    </row>
    <row r="27" spans="2:14" s="1206" customFormat="1">
      <c r="C27" s="1247">
        <f t="shared" ref="C27:H27" si="4">C26/C25-1</f>
        <v>1.5605484207383835E-2</v>
      </c>
      <c r="D27" s="1247">
        <f t="shared" si="4"/>
        <v>-2.3632085207460518E-2</v>
      </c>
      <c r="E27" s="1247">
        <f t="shared" si="4"/>
        <v>1.6040048623970904E-2</v>
      </c>
      <c r="F27" s="1247">
        <f t="shared" si="4"/>
        <v>-7.8901104852338033E-3</v>
      </c>
      <c r="G27" s="1247">
        <f t="shared" si="4"/>
        <v>6.9121201503218099E-2</v>
      </c>
      <c r="H27" s="1247">
        <f t="shared" si="4"/>
        <v>1.2068076108744163E-2</v>
      </c>
    </row>
    <row r="28" spans="2:14">
      <c r="B28" s="1201" t="s">
        <v>20</v>
      </c>
    </row>
    <row r="29" spans="2:14">
      <c r="B29" s="1351" t="s">
        <v>1084</v>
      </c>
      <c r="C29" s="1351"/>
      <c r="D29" s="1351"/>
      <c r="E29" s="1351"/>
      <c r="F29" s="1351"/>
      <c r="G29" s="1351"/>
      <c r="H29" s="1351"/>
    </row>
    <row r="31" spans="2:14">
      <c r="C31" s="1212"/>
      <c r="D31" s="1212"/>
      <c r="E31" s="1212"/>
      <c r="F31" s="1212"/>
      <c r="G31" s="1212"/>
      <c r="H31" s="1212"/>
    </row>
    <row r="32" spans="2:14">
      <c r="C32" s="1213"/>
      <c r="D32" s="1213"/>
      <c r="E32" s="1213"/>
      <c r="F32" s="1213"/>
      <c r="G32" s="1213"/>
      <c r="H32" s="1213"/>
    </row>
    <row r="34" spans="3:8">
      <c r="C34" s="1212"/>
      <c r="D34" s="1212"/>
      <c r="E34" s="1212"/>
      <c r="F34" s="1212"/>
      <c r="G34" s="1212"/>
      <c r="H34" s="1212"/>
    </row>
    <row r="35" spans="3:8">
      <c r="C35" s="1213"/>
      <c r="D35" s="1213"/>
      <c r="E35" s="1213"/>
      <c r="F35" s="1213"/>
      <c r="G35" s="1213"/>
      <c r="H35" s="1213"/>
    </row>
    <row r="36" spans="3:8">
      <c r="C36" s="1214"/>
      <c r="D36" s="1214"/>
      <c r="E36" s="1214"/>
      <c r="F36" s="1214"/>
      <c r="G36" s="1214"/>
      <c r="H36" s="1214"/>
    </row>
    <row r="38" spans="3:8">
      <c r="C38" s="1214"/>
      <c r="D38" s="1214"/>
      <c r="E38" s="1214"/>
      <c r="F38" s="1214"/>
      <c r="G38" s="1214"/>
      <c r="H38" s="1214"/>
    </row>
  </sheetData>
  <customSheetViews>
    <customSheetView guid="{E6BBE5A7-0B25-4EE8-BA45-5EA5DBAF3AD4}" showPageBreaks="1" printArea="1">
      <selection activeCell="E26" sqref="E26"/>
      <rowBreaks count="1" manualBreakCount="1">
        <brk id="30" max="16383" man="1"/>
      </rowBreaks>
      <pageMargins left="0.25" right="0.25" top="0.7" bottom="0.75" header="0.25" footer="0.4"/>
      <printOptions horizontalCentered="1"/>
      <pageSetup orientation="landscape" r:id="rId1"/>
      <headerFooter alignWithMargins="0"/>
    </customSheetView>
  </customSheetViews>
  <mergeCells count="2">
    <mergeCell ref="B2:H2"/>
    <mergeCell ref="B29:H29"/>
  </mergeCells>
  <printOptions horizontalCentered="1"/>
  <pageMargins left="0.25" right="0.25" top="0.7" bottom="0.75" header="0.25" footer="0.4"/>
  <pageSetup orientation="landscape"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S215"/>
  <sheetViews>
    <sheetView zoomScaleNormal="100" workbookViewId="0"/>
  </sheetViews>
  <sheetFormatPr defaultColWidth="13.7109375" defaultRowHeight="12"/>
  <cols>
    <col min="1" max="1" width="14.42578125" style="297" customWidth="1"/>
    <col min="2" max="2" width="15.28515625" style="297" customWidth="1"/>
    <col min="3" max="3" width="15.7109375" style="297" customWidth="1"/>
    <col min="4" max="4" width="15.28515625" style="297" customWidth="1"/>
    <col min="5" max="6" width="16.85546875" style="297" customWidth="1"/>
    <col min="7" max="7" width="14.42578125" style="297" customWidth="1"/>
    <col min="8" max="8" width="14.42578125" style="298" customWidth="1"/>
    <col min="9" max="10" width="8.28515625" style="297" customWidth="1"/>
    <col min="11" max="97" width="13.7109375" style="299" customWidth="1"/>
    <col min="98" max="16384" width="13.7109375" style="297"/>
  </cols>
  <sheetData>
    <row r="1" spans="1:97" ht="15">
      <c r="A1" s="1071" t="s">
        <v>833</v>
      </c>
      <c r="L1" s="300"/>
    </row>
    <row r="2" spans="1:97" ht="12.75">
      <c r="A2" s="1352" t="s">
        <v>1048</v>
      </c>
      <c r="B2" s="1353"/>
      <c r="C2" s="1353"/>
      <c r="D2" s="1353"/>
      <c r="E2" s="1353"/>
      <c r="F2" s="1353"/>
      <c r="G2" s="1353"/>
      <c r="H2" s="1353"/>
      <c r="L2" s="1359"/>
      <c r="M2" s="1359"/>
      <c r="N2" s="1359"/>
      <c r="O2" s="1359"/>
      <c r="P2" s="1359"/>
      <c r="Q2" s="1359"/>
      <c r="R2" s="1359"/>
      <c r="S2" s="1359"/>
      <c r="U2" s="300"/>
    </row>
    <row r="3" spans="1:97" ht="12.75" thickBot="1">
      <c r="A3" s="302"/>
      <c r="B3" s="302"/>
      <c r="C3" s="302"/>
      <c r="D3" s="302"/>
      <c r="E3" s="302"/>
      <c r="F3" s="302"/>
      <c r="G3" s="302"/>
      <c r="H3" s="302"/>
      <c r="L3" s="301"/>
      <c r="M3" s="301"/>
      <c r="N3" s="301"/>
      <c r="O3" s="301"/>
      <c r="P3" s="301"/>
      <c r="Q3" s="301"/>
      <c r="R3" s="301"/>
      <c r="S3" s="301"/>
      <c r="U3" s="300"/>
    </row>
    <row r="5" spans="1:97" s="305" customFormat="1">
      <c r="A5" s="303" t="s">
        <v>25</v>
      </c>
      <c r="B5" s="303" t="s">
        <v>834</v>
      </c>
      <c r="C5" s="303" t="s">
        <v>835</v>
      </c>
      <c r="D5" s="303" t="s">
        <v>836</v>
      </c>
      <c r="E5" s="303" t="s">
        <v>837</v>
      </c>
      <c r="F5" s="303" t="s">
        <v>838</v>
      </c>
      <c r="G5" s="303" t="s">
        <v>839</v>
      </c>
      <c r="H5" s="304" t="s">
        <v>840</v>
      </c>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row>
    <row r="6" spans="1:97" ht="8.25" customHeight="1"/>
    <row r="7" spans="1:97" s="307" customFormat="1" ht="12" customHeight="1">
      <c r="A7" s="307" t="s">
        <v>81</v>
      </c>
      <c r="B7" s="308">
        <v>1653660300</v>
      </c>
      <c r="C7" s="308">
        <v>1560170100</v>
      </c>
      <c r="D7" s="308">
        <v>1945748000</v>
      </c>
      <c r="E7" s="458">
        <v>3599408300</v>
      </c>
      <c r="F7" s="458">
        <v>3505918100</v>
      </c>
      <c r="G7" s="308">
        <v>20348204.579999998</v>
      </c>
      <c r="H7" s="310">
        <v>2016</v>
      </c>
      <c r="I7" s="311"/>
      <c r="J7" s="311"/>
      <c r="K7" s="312"/>
      <c r="L7" s="312"/>
      <c r="M7" s="313"/>
      <c r="N7" s="313"/>
      <c r="O7" s="313"/>
      <c r="P7" s="313"/>
      <c r="Q7" s="313"/>
      <c r="R7" s="313"/>
      <c r="S7" s="314"/>
      <c r="T7" s="312"/>
      <c r="U7" s="312"/>
      <c r="V7" s="315"/>
      <c r="W7" s="315"/>
      <c r="X7" s="315"/>
      <c r="Y7" s="315"/>
      <c r="Z7" s="315"/>
      <c r="AA7" s="315"/>
      <c r="AB7" s="315"/>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c r="BR7" s="312"/>
      <c r="BS7" s="312"/>
      <c r="BT7" s="312"/>
      <c r="BU7" s="312"/>
      <c r="BV7" s="312"/>
      <c r="BW7" s="312"/>
      <c r="BX7" s="312"/>
      <c r="BY7" s="312"/>
      <c r="BZ7" s="312"/>
      <c r="CA7" s="312"/>
      <c r="CB7" s="312"/>
      <c r="CC7" s="312"/>
      <c r="CD7" s="312"/>
      <c r="CE7" s="312"/>
      <c r="CF7" s="312"/>
      <c r="CG7" s="312"/>
      <c r="CH7" s="312"/>
      <c r="CI7" s="312"/>
      <c r="CJ7" s="312"/>
      <c r="CK7" s="312"/>
      <c r="CL7" s="312"/>
      <c r="CM7" s="312"/>
      <c r="CN7" s="312"/>
      <c r="CO7" s="312"/>
      <c r="CP7" s="312"/>
      <c r="CQ7" s="312"/>
      <c r="CR7" s="312"/>
      <c r="CS7" s="312"/>
    </row>
    <row r="8" spans="1:97" ht="12" customHeight="1">
      <c r="A8" s="297" t="s">
        <v>83</v>
      </c>
      <c r="B8" s="316">
        <v>7816295700</v>
      </c>
      <c r="C8" s="316">
        <v>5924358000</v>
      </c>
      <c r="D8" s="316">
        <v>10397059900</v>
      </c>
      <c r="E8" s="459">
        <v>18213355600</v>
      </c>
      <c r="F8" s="459">
        <v>16321417900</v>
      </c>
      <c r="G8" s="316">
        <v>136936696.18099999</v>
      </c>
      <c r="H8" s="310">
        <v>2016</v>
      </c>
      <c r="I8" s="311"/>
      <c r="J8" s="311"/>
      <c r="M8" s="318"/>
      <c r="N8" s="318"/>
      <c r="O8" s="318"/>
      <c r="P8" s="318"/>
      <c r="Q8" s="318"/>
      <c r="R8" s="318"/>
      <c r="S8" s="319"/>
      <c r="V8" s="320"/>
      <c r="W8" s="320"/>
      <c r="X8" s="320"/>
      <c r="Y8" s="320"/>
      <c r="Z8" s="320"/>
      <c r="AA8" s="320"/>
      <c r="AB8" s="320"/>
    </row>
    <row r="9" spans="1:97" ht="12" customHeight="1">
      <c r="A9" s="297" t="s">
        <v>85</v>
      </c>
      <c r="B9" s="321">
        <v>322329300</v>
      </c>
      <c r="C9" s="321">
        <v>240567200</v>
      </c>
      <c r="D9" s="321">
        <v>781833400</v>
      </c>
      <c r="E9" s="460">
        <v>1104162700</v>
      </c>
      <c r="F9" s="460">
        <v>1022400600</v>
      </c>
      <c r="G9" s="321">
        <v>7259044.2599999998</v>
      </c>
      <c r="H9" s="310">
        <v>2016</v>
      </c>
      <c r="I9" s="311"/>
      <c r="J9" s="311"/>
      <c r="M9" s="318"/>
      <c r="N9" s="318"/>
      <c r="O9" s="318"/>
      <c r="P9" s="318"/>
      <c r="Q9" s="318"/>
      <c r="R9" s="318"/>
      <c r="S9" s="319"/>
      <c r="V9" s="320"/>
      <c r="W9" s="320"/>
      <c r="X9" s="320"/>
      <c r="Y9" s="320"/>
      <c r="Z9" s="320"/>
      <c r="AA9" s="320"/>
      <c r="AB9" s="320"/>
    </row>
    <row r="10" spans="1:97" ht="12" customHeight="1">
      <c r="A10" s="297" t="s">
        <v>87</v>
      </c>
      <c r="B10" s="316">
        <v>474989300</v>
      </c>
      <c r="C10" s="316">
        <v>398440330</v>
      </c>
      <c r="D10" s="316">
        <v>665703000</v>
      </c>
      <c r="E10" s="459">
        <v>1140692300</v>
      </c>
      <c r="F10" s="459">
        <v>1064143330</v>
      </c>
      <c r="G10" s="316">
        <v>5427130.9830000009</v>
      </c>
      <c r="H10" s="310">
        <v>2016</v>
      </c>
      <c r="I10" s="311"/>
      <c r="J10" s="311"/>
      <c r="M10" s="318"/>
      <c r="N10" s="318"/>
      <c r="O10" s="318"/>
      <c r="P10" s="318"/>
      <c r="Q10" s="318"/>
      <c r="R10" s="318"/>
      <c r="S10" s="319"/>
      <c r="V10" s="320"/>
      <c r="W10" s="320"/>
      <c r="X10" s="320"/>
      <c r="Y10" s="320"/>
      <c r="Z10" s="320"/>
      <c r="AA10" s="320"/>
      <c r="AB10" s="320"/>
    </row>
    <row r="11" spans="1:97" ht="12" customHeight="1">
      <c r="A11" s="297" t="s">
        <v>89</v>
      </c>
      <c r="B11" s="316">
        <v>1094234600</v>
      </c>
      <c r="C11" s="316">
        <v>805747900</v>
      </c>
      <c r="D11" s="316">
        <v>1523880800</v>
      </c>
      <c r="E11" s="459">
        <v>2618115400</v>
      </c>
      <c r="F11" s="459">
        <v>2329628700</v>
      </c>
      <c r="G11" s="316">
        <v>14210735.07</v>
      </c>
      <c r="H11" s="310">
        <v>2016</v>
      </c>
      <c r="I11" s="311"/>
      <c r="J11" s="311"/>
      <c r="M11" s="318"/>
      <c r="N11" s="318"/>
      <c r="O11" s="318"/>
      <c r="P11" s="318"/>
      <c r="Q11" s="318"/>
      <c r="R11" s="318"/>
      <c r="S11" s="319"/>
      <c r="V11" s="320"/>
      <c r="W11" s="320"/>
      <c r="X11" s="320"/>
      <c r="Y11" s="320"/>
      <c r="Z11" s="320"/>
      <c r="AA11" s="320"/>
      <c r="AB11" s="320"/>
    </row>
    <row r="12" spans="1:97" ht="9" customHeight="1">
      <c r="B12" s="316"/>
      <c r="C12" s="316"/>
      <c r="D12" s="316"/>
      <c r="E12" s="459"/>
      <c r="F12" s="459"/>
      <c r="G12" s="316"/>
      <c r="M12" s="318"/>
      <c r="N12" s="318"/>
      <c r="O12" s="318"/>
      <c r="P12" s="318"/>
      <c r="Q12" s="318"/>
      <c r="R12" s="318"/>
      <c r="S12" s="319"/>
      <c r="V12" s="320"/>
      <c r="W12" s="320"/>
      <c r="X12" s="320"/>
      <c r="Y12" s="320"/>
      <c r="Z12" s="320"/>
      <c r="AA12" s="320"/>
      <c r="AB12" s="320"/>
    </row>
    <row r="13" spans="1:97" s="307" customFormat="1" ht="12" customHeight="1">
      <c r="A13" s="307" t="s">
        <v>91</v>
      </c>
      <c r="B13" s="316">
        <v>600792100</v>
      </c>
      <c r="C13" s="316">
        <v>547016833</v>
      </c>
      <c r="D13" s="316">
        <v>741943419</v>
      </c>
      <c r="E13" s="459">
        <v>1342735519</v>
      </c>
      <c r="F13" s="459">
        <v>1288960252</v>
      </c>
      <c r="G13" s="316">
        <v>8378241.6380000003</v>
      </c>
      <c r="H13" s="310">
        <v>2016</v>
      </c>
      <c r="I13" s="311"/>
      <c r="J13" s="311"/>
      <c r="K13" s="312"/>
      <c r="L13" s="312"/>
      <c r="M13" s="323"/>
      <c r="N13" s="323"/>
      <c r="O13" s="323"/>
      <c r="P13" s="323"/>
      <c r="Q13" s="323"/>
      <c r="R13" s="323"/>
      <c r="S13" s="314"/>
      <c r="T13" s="312"/>
      <c r="U13" s="312"/>
      <c r="V13" s="315"/>
      <c r="W13" s="315"/>
      <c r="X13" s="315"/>
      <c r="Y13" s="315"/>
      <c r="Z13" s="315"/>
      <c r="AA13" s="315"/>
      <c r="AB13" s="315"/>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2"/>
      <c r="BW13" s="312"/>
      <c r="BX13" s="312"/>
      <c r="BY13" s="312"/>
      <c r="BZ13" s="312"/>
      <c r="CA13" s="312"/>
      <c r="CB13" s="312"/>
      <c r="CC13" s="312"/>
      <c r="CD13" s="312"/>
      <c r="CE13" s="312"/>
      <c r="CF13" s="312"/>
      <c r="CG13" s="312"/>
      <c r="CH13" s="312"/>
      <c r="CI13" s="312"/>
      <c r="CJ13" s="312"/>
      <c r="CK13" s="312"/>
      <c r="CL13" s="312"/>
      <c r="CM13" s="312"/>
      <c r="CN13" s="312"/>
      <c r="CO13" s="312"/>
      <c r="CP13" s="312"/>
      <c r="CQ13" s="312"/>
      <c r="CR13" s="312"/>
      <c r="CS13" s="312"/>
    </row>
    <row r="14" spans="1:97" ht="12" customHeight="1">
      <c r="A14" s="297" t="s">
        <v>93</v>
      </c>
      <c r="B14" s="316">
        <v>27535312400</v>
      </c>
      <c r="C14" s="316">
        <v>27535312400</v>
      </c>
      <c r="D14" s="316">
        <v>43739850880</v>
      </c>
      <c r="E14" s="459">
        <v>71275163280</v>
      </c>
      <c r="F14" s="459">
        <v>71275163280</v>
      </c>
      <c r="G14" s="316">
        <v>739263280.86000001</v>
      </c>
      <c r="H14" s="310">
        <v>2016</v>
      </c>
      <c r="I14" s="311"/>
      <c r="J14" s="311"/>
      <c r="M14" s="318"/>
      <c r="N14" s="318"/>
      <c r="O14" s="318"/>
      <c r="P14" s="318"/>
      <c r="Q14" s="318"/>
      <c r="R14" s="318"/>
      <c r="S14" s="319"/>
      <c r="V14" s="320"/>
      <c r="W14" s="320"/>
      <c r="X14" s="320"/>
      <c r="Y14" s="320"/>
      <c r="Z14" s="320"/>
      <c r="AA14" s="320"/>
      <c r="AB14" s="320"/>
    </row>
    <row r="15" spans="1:97" s="307" customFormat="1" ht="12" customHeight="1">
      <c r="A15" s="307" t="s">
        <v>95</v>
      </c>
      <c r="B15" s="321">
        <v>3660372200</v>
      </c>
      <c r="C15" s="321">
        <v>2372264710</v>
      </c>
      <c r="D15" s="321">
        <v>4470140500</v>
      </c>
      <c r="E15" s="460">
        <v>8130512700</v>
      </c>
      <c r="F15" s="460">
        <v>6842405210</v>
      </c>
      <c r="G15" s="321">
        <v>39685950.310000002</v>
      </c>
      <c r="H15" s="310">
        <v>2016</v>
      </c>
      <c r="I15" s="311"/>
      <c r="J15" s="311"/>
      <c r="K15" s="312"/>
      <c r="L15" s="312"/>
      <c r="M15" s="323"/>
      <c r="N15" s="323"/>
      <c r="O15" s="323"/>
      <c r="P15" s="323"/>
      <c r="Q15" s="323"/>
      <c r="R15" s="323"/>
      <c r="S15" s="314"/>
      <c r="T15" s="312"/>
      <c r="U15" s="312"/>
      <c r="V15" s="315"/>
      <c r="W15" s="315"/>
      <c r="X15" s="315"/>
      <c r="Y15" s="315"/>
      <c r="Z15" s="315"/>
      <c r="AA15" s="315"/>
      <c r="AB15" s="315"/>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c r="CD15" s="312"/>
      <c r="CE15" s="312"/>
      <c r="CF15" s="312"/>
      <c r="CG15" s="312"/>
      <c r="CH15" s="312"/>
      <c r="CI15" s="312"/>
      <c r="CJ15" s="312"/>
      <c r="CK15" s="312"/>
      <c r="CL15" s="312"/>
      <c r="CM15" s="312"/>
      <c r="CN15" s="312"/>
      <c r="CO15" s="312"/>
      <c r="CP15" s="312"/>
      <c r="CQ15" s="312"/>
      <c r="CR15" s="312"/>
      <c r="CS15" s="312"/>
    </row>
    <row r="16" spans="1:97" ht="12" customHeight="1">
      <c r="A16" s="297" t="s">
        <v>97</v>
      </c>
      <c r="B16" s="316">
        <v>465222800</v>
      </c>
      <c r="C16" s="316">
        <v>399171400</v>
      </c>
      <c r="D16" s="316">
        <v>516735600</v>
      </c>
      <c r="E16" s="459">
        <v>981958400</v>
      </c>
      <c r="F16" s="459">
        <v>915907000</v>
      </c>
      <c r="G16" s="316">
        <v>4396353.5999999996</v>
      </c>
      <c r="H16" s="298" t="s">
        <v>1072</v>
      </c>
      <c r="I16" s="311"/>
      <c r="J16" s="311"/>
      <c r="M16" s="318"/>
      <c r="N16" s="318"/>
      <c r="O16" s="318"/>
      <c r="P16" s="318"/>
      <c r="Q16" s="318"/>
      <c r="R16" s="318"/>
      <c r="S16" s="319"/>
      <c r="V16" s="320"/>
      <c r="W16" s="320"/>
      <c r="X16" s="320"/>
      <c r="Y16" s="320"/>
      <c r="Z16" s="320"/>
      <c r="AA16" s="320"/>
      <c r="AB16" s="320"/>
    </row>
    <row r="17" spans="1:97" ht="12" customHeight="1">
      <c r="A17" s="297" t="s">
        <v>99</v>
      </c>
      <c r="B17" s="321">
        <v>4053958100</v>
      </c>
      <c r="C17" s="321">
        <v>2839230900</v>
      </c>
      <c r="D17" s="321">
        <v>5485690403</v>
      </c>
      <c r="E17" s="460">
        <v>9539648503</v>
      </c>
      <c r="F17" s="460">
        <v>8324921303</v>
      </c>
      <c r="G17" s="321">
        <v>43289590.775600001</v>
      </c>
      <c r="H17" s="310">
        <v>2016</v>
      </c>
      <c r="I17" s="311"/>
      <c r="J17" s="311"/>
      <c r="P17" s="324"/>
      <c r="Q17" s="324"/>
      <c r="S17" s="319"/>
      <c r="V17" s="320"/>
      <c r="W17" s="320"/>
      <c r="X17" s="320"/>
      <c r="Y17" s="320"/>
      <c r="Z17" s="320"/>
      <c r="AA17" s="320"/>
      <c r="AB17" s="320"/>
    </row>
    <row r="18" spans="1:97" ht="9" customHeight="1">
      <c r="B18" s="461"/>
      <c r="C18" s="461"/>
      <c r="D18" s="461"/>
      <c r="E18" s="459"/>
      <c r="F18" s="459"/>
      <c r="G18" s="461"/>
      <c r="H18" s="462"/>
      <c r="M18" s="318"/>
      <c r="N18" s="318"/>
      <c r="O18" s="318"/>
      <c r="P18" s="318"/>
      <c r="Q18" s="318"/>
      <c r="R18" s="318"/>
      <c r="S18" s="319"/>
      <c r="V18" s="320"/>
      <c r="W18" s="320"/>
      <c r="X18" s="320"/>
      <c r="Y18" s="320"/>
      <c r="Z18" s="320"/>
      <c r="AA18" s="320"/>
      <c r="AB18" s="320"/>
    </row>
    <row r="19" spans="1:97" ht="12" customHeight="1">
      <c r="A19" s="297" t="s">
        <v>101</v>
      </c>
      <c r="B19" s="316">
        <v>348209800</v>
      </c>
      <c r="C19" s="316">
        <v>195551800</v>
      </c>
      <c r="D19" s="316">
        <v>245386600</v>
      </c>
      <c r="E19" s="459">
        <v>593596400</v>
      </c>
      <c r="F19" s="459">
        <v>440938400</v>
      </c>
      <c r="G19" s="316">
        <v>2645630.4</v>
      </c>
      <c r="H19" s="310">
        <v>2016</v>
      </c>
      <c r="I19" s="311"/>
      <c r="J19" s="311"/>
      <c r="M19" s="318"/>
      <c r="N19" s="318"/>
      <c r="O19" s="318"/>
      <c r="P19" s="318"/>
      <c r="Q19" s="318"/>
      <c r="R19" s="318"/>
      <c r="S19" s="319"/>
      <c r="V19" s="320"/>
      <c r="W19" s="320"/>
      <c r="X19" s="320"/>
      <c r="Y19" s="320"/>
      <c r="Z19" s="320"/>
      <c r="AA19" s="320"/>
      <c r="AB19" s="320"/>
    </row>
    <row r="20" spans="1:97" s="307" customFormat="1" ht="12" customHeight="1">
      <c r="A20" s="307" t="s">
        <v>103</v>
      </c>
      <c r="B20" s="321">
        <v>1270617100</v>
      </c>
      <c r="C20" s="321">
        <v>981759100</v>
      </c>
      <c r="D20" s="321">
        <v>2369515800</v>
      </c>
      <c r="E20" s="460">
        <v>3640132900</v>
      </c>
      <c r="F20" s="460">
        <v>3351274900</v>
      </c>
      <c r="G20" s="321">
        <v>26475071.710000001</v>
      </c>
      <c r="H20" s="310">
        <v>2016</v>
      </c>
      <c r="I20" s="311"/>
      <c r="J20" s="311"/>
      <c r="K20" s="312"/>
      <c r="L20" s="312"/>
      <c r="M20" s="323"/>
      <c r="N20" s="323"/>
      <c r="O20" s="323"/>
      <c r="P20" s="323"/>
      <c r="Q20" s="323"/>
      <c r="R20" s="323"/>
      <c r="S20" s="314"/>
      <c r="T20" s="312"/>
      <c r="U20" s="312"/>
      <c r="V20" s="315"/>
      <c r="W20" s="315"/>
      <c r="X20" s="315"/>
      <c r="Y20" s="315"/>
      <c r="Z20" s="315"/>
      <c r="AA20" s="315"/>
      <c r="AB20" s="315"/>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row>
    <row r="21" spans="1:97" ht="12" customHeight="1">
      <c r="A21" s="297" t="s">
        <v>105</v>
      </c>
      <c r="B21" s="321">
        <v>717405600</v>
      </c>
      <c r="C21" s="321">
        <v>717405600</v>
      </c>
      <c r="D21" s="321">
        <v>580601165</v>
      </c>
      <c r="E21" s="460">
        <v>1298006765</v>
      </c>
      <c r="F21" s="460">
        <v>1298006765</v>
      </c>
      <c r="G21" s="321">
        <v>6100631.7955</v>
      </c>
      <c r="H21" s="310">
        <v>2016</v>
      </c>
      <c r="I21" s="311"/>
      <c r="J21" s="311"/>
      <c r="M21" s="318"/>
      <c r="N21" s="318"/>
      <c r="O21" s="318"/>
      <c r="P21" s="318"/>
      <c r="Q21" s="318"/>
      <c r="R21" s="318"/>
      <c r="S21" s="319"/>
      <c r="V21" s="320"/>
      <c r="W21" s="320"/>
      <c r="X21" s="320"/>
      <c r="Y21" s="320"/>
      <c r="Z21" s="320"/>
      <c r="AA21" s="320"/>
      <c r="AB21" s="320"/>
    </row>
    <row r="22" spans="1:97" s="307" customFormat="1" ht="12" customHeight="1">
      <c r="A22" s="307" t="s">
        <v>107</v>
      </c>
      <c r="B22" s="321">
        <v>693697038</v>
      </c>
      <c r="C22" s="321">
        <v>693697038</v>
      </c>
      <c r="D22" s="321">
        <v>1803494656</v>
      </c>
      <c r="E22" s="460">
        <v>2497191694</v>
      </c>
      <c r="F22" s="460">
        <v>2497191694</v>
      </c>
      <c r="G22" s="321">
        <v>9739048.1600000001</v>
      </c>
      <c r="H22" s="310">
        <v>2016</v>
      </c>
      <c r="I22" s="311"/>
      <c r="J22" s="311"/>
      <c r="K22" s="312"/>
      <c r="L22" s="312"/>
      <c r="M22" s="323"/>
      <c r="N22" s="323"/>
      <c r="O22" s="323"/>
      <c r="P22" s="323"/>
      <c r="Q22" s="323"/>
      <c r="R22" s="323"/>
      <c r="S22" s="314"/>
      <c r="T22" s="312"/>
      <c r="U22" s="312"/>
      <c r="V22" s="315"/>
      <c r="W22" s="315"/>
      <c r="X22" s="315"/>
      <c r="Y22" s="315"/>
      <c r="Z22" s="315"/>
      <c r="AA22" s="315"/>
      <c r="AB22" s="315"/>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c r="BR22" s="312"/>
      <c r="BS22" s="312"/>
      <c r="BT22" s="312"/>
      <c r="BU22" s="312"/>
      <c r="BV22" s="312"/>
      <c r="BW22" s="312"/>
      <c r="BX22" s="312"/>
      <c r="BY22" s="312"/>
      <c r="BZ22" s="312"/>
      <c r="CA22" s="312"/>
      <c r="CB22" s="312"/>
      <c r="CC22" s="312"/>
      <c r="CD22" s="312"/>
      <c r="CE22" s="312"/>
      <c r="CF22" s="312"/>
      <c r="CG22" s="312"/>
      <c r="CH22" s="312"/>
      <c r="CI22" s="312"/>
      <c r="CJ22" s="312"/>
      <c r="CK22" s="312"/>
      <c r="CL22" s="312"/>
      <c r="CM22" s="312"/>
      <c r="CN22" s="312"/>
      <c r="CO22" s="312"/>
      <c r="CP22" s="312"/>
      <c r="CQ22" s="312"/>
      <c r="CR22" s="312"/>
      <c r="CS22" s="312"/>
    </row>
    <row r="23" spans="1:97" ht="12" customHeight="1">
      <c r="A23" s="297" t="s">
        <v>109</v>
      </c>
      <c r="B23" s="316">
        <v>759999700</v>
      </c>
      <c r="C23" s="316">
        <v>759999700</v>
      </c>
      <c r="D23" s="316">
        <v>654576900</v>
      </c>
      <c r="E23" s="459">
        <v>1414576600</v>
      </c>
      <c r="F23" s="459">
        <v>1414576600</v>
      </c>
      <c r="G23" s="316">
        <v>7780171.3000000007</v>
      </c>
      <c r="H23" s="310">
        <v>2016</v>
      </c>
      <c r="I23" s="311"/>
      <c r="J23" s="311"/>
      <c r="M23" s="318"/>
      <c r="N23" s="318"/>
      <c r="O23" s="318"/>
      <c r="P23" s="318"/>
      <c r="Q23" s="318"/>
      <c r="R23" s="318"/>
      <c r="S23" s="319"/>
      <c r="V23" s="320"/>
      <c r="W23" s="320"/>
      <c r="X23" s="320"/>
      <c r="Y23" s="320"/>
      <c r="Z23" s="320"/>
      <c r="AA23" s="320"/>
      <c r="AB23" s="320"/>
    </row>
    <row r="24" spans="1:97" ht="9" customHeight="1">
      <c r="B24" s="316"/>
      <c r="C24" s="316"/>
      <c r="D24" s="316"/>
      <c r="E24" s="459"/>
      <c r="F24" s="459"/>
      <c r="G24" s="316"/>
      <c r="M24" s="318"/>
      <c r="N24" s="318"/>
      <c r="O24" s="318"/>
      <c r="P24" s="318"/>
      <c r="Q24" s="318"/>
      <c r="R24" s="318"/>
      <c r="S24" s="319"/>
      <c r="V24" s="320"/>
      <c r="W24" s="320"/>
      <c r="X24" s="320"/>
      <c r="Y24" s="320"/>
      <c r="Z24" s="320"/>
      <c r="AA24" s="320"/>
      <c r="AB24" s="320"/>
    </row>
    <row r="25" spans="1:97" s="307" customFormat="1" ht="12.6" customHeight="1">
      <c r="A25" s="307" t="s">
        <v>111</v>
      </c>
      <c r="B25" s="321">
        <v>1286761829</v>
      </c>
      <c r="C25" s="321">
        <v>1026979407</v>
      </c>
      <c r="D25" s="321">
        <v>2748581100</v>
      </c>
      <c r="E25" s="460">
        <v>4035342929</v>
      </c>
      <c r="F25" s="460">
        <v>3775560507</v>
      </c>
      <c r="G25" s="321">
        <v>19632914.636399999</v>
      </c>
      <c r="H25" s="310">
        <v>2016</v>
      </c>
      <c r="I25" s="311"/>
      <c r="J25" s="311"/>
      <c r="K25" s="312"/>
      <c r="L25" s="312"/>
      <c r="M25" s="312"/>
      <c r="N25" s="312"/>
      <c r="O25" s="323"/>
      <c r="P25" s="323"/>
      <c r="Q25" s="323"/>
      <c r="R25" s="323"/>
      <c r="S25" s="314"/>
      <c r="T25" s="312"/>
      <c r="U25" s="312"/>
      <c r="V25" s="315"/>
      <c r="W25" s="315"/>
      <c r="X25" s="315"/>
      <c r="Y25" s="315"/>
      <c r="Z25" s="315"/>
      <c r="AA25" s="315"/>
      <c r="AB25" s="315"/>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2"/>
      <c r="CE25" s="312"/>
      <c r="CF25" s="312"/>
      <c r="CG25" s="312"/>
      <c r="CH25" s="312"/>
      <c r="CI25" s="312"/>
      <c r="CJ25" s="312"/>
      <c r="CK25" s="312"/>
      <c r="CL25" s="312"/>
      <c r="CM25" s="312"/>
      <c r="CN25" s="312"/>
      <c r="CO25" s="312"/>
      <c r="CP25" s="312"/>
      <c r="CQ25" s="312"/>
      <c r="CR25" s="312"/>
      <c r="CS25" s="312"/>
    </row>
    <row r="26" spans="1:97" ht="12" customHeight="1">
      <c r="A26" s="297" t="s">
        <v>113</v>
      </c>
      <c r="B26" s="316">
        <v>1165941484</v>
      </c>
      <c r="C26" s="316">
        <v>975408848</v>
      </c>
      <c r="D26" s="316">
        <v>1624849400</v>
      </c>
      <c r="E26" s="459">
        <v>2790790884</v>
      </c>
      <c r="F26" s="459">
        <v>2600258248</v>
      </c>
      <c r="G26" s="316">
        <v>21322117.6336</v>
      </c>
      <c r="H26" s="310">
        <v>2016</v>
      </c>
      <c r="I26" s="311"/>
      <c r="J26" s="311"/>
      <c r="M26" s="318"/>
      <c r="N26" s="318"/>
      <c r="O26" s="318"/>
      <c r="P26" s="318"/>
      <c r="Q26" s="318"/>
      <c r="R26" s="318"/>
      <c r="S26" s="319"/>
      <c r="V26" s="320"/>
      <c r="W26" s="320"/>
      <c r="X26" s="320"/>
      <c r="Y26" s="320"/>
      <c r="Z26" s="320"/>
      <c r="AA26" s="320"/>
      <c r="AB26" s="320"/>
    </row>
    <row r="27" spans="1:97" ht="12" customHeight="1">
      <c r="A27" s="297" t="s">
        <v>115</v>
      </c>
      <c r="B27" s="316">
        <v>1058519700</v>
      </c>
      <c r="C27" s="316">
        <v>867687093</v>
      </c>
      <c r="D27" s="316">
        <v>1309436934</v>
      </c>
      <c r="E27" s="459">
        <v>2367956634</v>
      </c>
      <c r="F27" s="459">
        <v>2177124027</v>
      </c>
      <c r="G27" s="316">
        <v>14804443.3836</v>
      </c>
      <c r="H27" s="310">
        <v>2016</v>
      </c>
      <c r="I27" s="311"/>
      <c r="J27" s="311"/>
      <c r="M27" s="318"/>
      <c r="N27" s="318"/>
      <c r="O27" s="318"/>
      <c r="P27" s="318"/>
      <c r="Q27" s="318"/>
      <c r="R27" s="318"/>
      <c r="S27" s="319"/>
      <c r="V27" s="320"/>
      <c r="W27" s="320"/>
      <c r="X27" s="320"/>
      <c r="Y27" s="320"/>
      <c r="Z27" s="320"/>
      <c r="AA27" s="320"/>
      <c r="AB27" s="320"/>
    </row>
    <row r="28" spans="1:97" s="307" customFormat="1" ht="12" customHeight="1">
      <c r="A28" s="307" t="s">
        <v>117</v>
      </c>
      <c r="B28" s="321">
        <v>415746378</v>
      </c>
      <c r="C28" s="321">
        <v>415746378</v>
      </c>
      <c r="D28" s="321">
        <v>397579432</v>
      </c>
      <c r="E28" s="460">
        <v>813325810</v>
      </c>
      <c r="F28" s="460">
        <v>813325810</v>
      </c>
      <c r="G28" s="321">
        <v>6181276.1559999995</v>
      </c>
      <c r="H28" s="298" t="s">
        <v>1072</v>
      </c>
      <c r="I28" s="311"/>
      <c r="J28" s="311"/>
      <c r="K28" s="312"/>
      <c r="L28" s="312"/>
      <c r="M28" s="312"/>
      <c r="N28" s="312"/>
      <c r="O28" s="312"/>
      <c r="P28" s="1102"/>
      <c r="Q28" s="1102"/>
      <c r="R28" s="312"/>
      <c r="S28" s="314"/>
      <c r="T28" s="312"/>
      <c r="U28" s="312"/>
      <c r="V28" s="315"/>
      <c r="W28" s="315"/>
      <c r="X28" s="315"/>
      <c r="Y28" s="315"/>
      <c r="Z28" s="315"/>
      <c r="AA28" s="315"/>
      <c r="AB28" s="315"/>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2"/>
      <c r="CN28" s="312"/>
      <c r="CO28" s="312"/>
      <c r="CP28" s="312"/>
      <c r="CQ28" s="312"/>
      <c r="CR28" s="312"/>
      <c r="CS28" s="312"/>
    </row>
    <row r="29" spans="1:97" ht="12" customHeight="1">
      <c r="A29" s="297" t="s">
        <v>119</v>
      </c>
      <c r="B29" s="316">
        <v>472705574</v>
      </c>
      <c r="C29" s="316">
        <v>472705574</v>
      </c>
      <c r="D29" s="316">
        <v>448835909</v>
      </c>
      <c r="E29" s="459">
        <v>921541483</v>
      </c>
      <c r="F29" s="459">
        <v>921541483</v>
      </c>
      <c r="G29" s="316">
        <v>4884169.8599000005</v>
      </c>
      <c r="H29" s="298" t="s">
        <v>1072</v>
      </c>
      <c r="I29" s="311"/>
      <c r="J29" s="311"/>
      <c r="M29" s="318"/>
      <c r="N29" s="318"/>
      <c r="O29" s="318"/>
      <c r="P29" s="318"/>
      <c r="Q29" s="318"/>
      <c r="R29" s="318"/>
      <c r="S29" s="319"/>
      <c r="V29" s="320"/>
      <c r="W29" s="320"/>
      <c r="X29" s="320"/>
      <c r="Y29" s="320"/>
      <c r="Z29" s="320"/>
      <c r="AA29" s="320"/>
      <c r="AB29" s="320"/>
    </row>
    <row r="30" spans="1:97" ht="9" customHeight="1">
      <c r="B30" s="316"/>
      <c r="C30" s="316"/>
      <c r="D30" s="316"/>
      <c r="E30" s="459"/>
      <c r="F30" s="459"/>
      <c r="G30" s="316"/>
      <c r="M30" s="318"/>
      <c r="N30" s="318"/>
      <c r="O30" s="318"/>
      <c r="P30" s="318"/>
      <c r="Q30" s="318"/>
      <c r="R30" s="318"/>
      <c r="S30" s="319"/>
      <c r="V30" s="320"/>
      <c r="W30" s="320"/>
      <c r="X30" s="320"/>
      <c r="Y30" s="320"/>
      <c r="Z30" s="320"/>
      <c r="AA30" s="320"/>
      <c r="AB30" s="320"/>
    </row>
    <row r="31" spans="1:97" ht="12" customHeight="1">
      <c r="A31" s="307" t="s">
        <v>121</v>
      </c>
      <c r="B31" s="321">
        <v>9307456700</v>
      </c>
      <c r="C31" s="321">
        <v>9131388140</v>
      </c>
      <c r="D31" s="321">
        <v>24322708300</v>
      </c>
      <c r="E31" s="460">
        <v>33630165000</v>
      </c>
      <c r="F31" s="460">
        <v>33454096440</v>
      </c>
      <c r="G31" s="321">
        <v>321159325.82399994</v>
      </c>
      <c r="H31" s="310">
        <v>2016</v>
      </c>
      <c r="I31" s="311"/>
      <c r="J31" s="311"/>
      <c r="M31" s="318"/>
      <c r="N31" s="318"/>
      <c r="O31" s="318"/>
      <c r="P31" s="318"/>
      <c r="Q31" s="318"/>
      <c r="R31" s="318"/>
      <c r="S31" s="319"/>
      <c r="V31" s="320"/>
      <c r="W31" s="320"/>
      <c r="X31" s="320"/>
      <c r="Y31" s="320"/>
      <c r="Z31" s="320"/>
      <c r="AA31" s="320"/>
      <c r="AB31" s="320"/>
    </row>
    <row r="32" spans="1:97" s="307" customFormat="1" ht="12" customHeight="1">
      <c r="A32" s="307" t="s">
        <v>123</v>
      </c>
      <c r="B32" s="321">
        <v>1093087900</v>
      </c>
      <c r="C32" s="321">
        <v>768491824</v>
      </c>
      <c r="D32" s="321">
        <v>1269383800</v>
      </c>
      <c r="E32" s="460">
        <v>2362471700</v>
      </c>
      <c r="F32" s="460">
        <v>2037875624</v>
      </c>
      <c r="G32" s="321">
        <v>14672704.492799999</v>
      </c>
      <c r="H32" s="310">
        <v>2016</v>
      </c>
      <c r="I32" s="311"/>
      <c r="J32" s="311"/>
      <c r="K32" s="312"/>
      <c r="L32" s="312"/>
      <c r="M32" s="323"/>
      <c r="N32" s="323"/>
      <c r="O32" s="323"/>
      <c r="P32" s="323"/>
      <c r="Q32" s="323"/>
      <c r="R32" s="323"/>
      <c r="S32" s="314"/>
      <c r="T32" s="312"/>
      <c r="U32" s="312"/>
      <c r="V32" s="315"/>
      <c r="W32" s="315"/>
      <c r="X32" s="315"/>
      <c r="Y32" s="315"/>
      <c r="Z32" s="315"/>
      <c r="AA32" s="315"/>
      <c r="AB32" s="315"/>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c r="BS32" s="312"/>
      <c r="BT32" s="312"/>
      <c r="BU32" s="312"/>
      <c r="BV32" s="312"/>
      <c r="BW32" s="312"/>
      <c r="BX32" s="312"/>
      <c r="BY32" s="312"/>
      <c r="BZ32" s="312"/>
      <c r="CA32" s="312"/>
      <c r="CB32" s="312"/>
      <c r="CC32" s="312"/>
      <c r="CD32" s="312"/>
      <c r="CE32" s="312"/>
      <c r="CF32" s="312"/>
      <c r="CG32" s="312"/>
      <c r="CH32" s="312"/>
      <c r="CI32" s="312"/>
      <c r="CJ32" s="312"/>
      <c r="CK32" s="312"/>
      <c r="CL32" s="312"/>
      <c r="CM32" s="312"/>
      <c r="CN32" s="312"/>
      <c r="CO32" s="312"/>
      <c r="CP32" s="312"/>
      <c r="CQ32" s="312"/>
      <c r="CR32" s="312"/>
      <c r="CS32" s="312"/>
    </row>
    <row r="33" spans="1:97" ht="12" customHeight="1">
      <c r="A33" s="297" t="s">
        <v>125</v>
      </c>
      <c r="B33" s="316">
        <v>219649000</v>
      </c>
      <c r="C33" s="316">
        <v>219649000</v>
      </c>
      <c r="D33" s="316">
        <v>272977800</v>
      </c>
      <c r="E33" s="459">
        <v>492626800</v>
      </c>
      <c r="F33" s="459">
        <v>492626800</v>
      </c>
      <c r="G33" s="316">
        <v>2758710.08</v>
      </c>
      <c r="H33" s="310">
        <v>2016</v>
      </c>
      <c r="I33" s="311"/>
      <c r="J33" s="311"/>
      <c r="M33" s="318"/>
      <c r="N33" s="318"/>
      <c r="O33" s="318"/>
      <c r="P33" s="318"/>
      <c r="Q33" s="318"/>
      <c r="R33" s="318"/>
      <c r="S33" s="319"/>
      <c r="V33" s="320"/>
      <c r="W33" s="320"/>
      <c r="X33" s="320"/>
      <c r="Y33" s="320"/>
      <c r="Z33" s="320"/>
      <c r="AA33" s="320"/>
      <c r="AB33" s="320"/>
    </row>
    <row r="34" spans="1:97" s="307" customFormat="1">
      <c r="A34" s="307" t="s">
        <v>127</v>
      </c>
      <c r="B34" s="321">
        <v>2071869473</v>
      </c>
      <c r="C34" s="321">
        <v>1572641541</v>
      </c>
      <c r="D34" s="321">
        <v>3037122300</v>
      </c>
      <c r="E34" s="460">
        <v>5108991773</v>
      </c>
      <c r="F34" s="460">
        <v>4609763841</v>
      </c>
      <c r="G34" s="321">
        <v>33651276.039299995</v>
      </c>
      <c r="H34" s="310">
        <v>2016</v>
      </c>
      <c r="I34" s="311"/>
      <c r="J34" s="311"/>
      <c r="K34" s="312"/>
      <c r="L34" s="312"/>
      <c r="M34" s="323"/>
      <c r="N34" s="323"/>
      <c r="O34" s="323"/>
      <c r="P34" s="323"/>
      <c r="Q34" s="323"/>
      <c r="R34" s="323"/>
      <c r="S34" s="314"/>
      <c r="T34" s="312"/>
      <c r="U34" s="312"/>
      <c r="V34" s="315"/>
      <c r="W34" s="315"/>
      <c r="X34" s="315"/>
      <c r="Y34" s="315"/>
      <c r="Z34" s="315"/>
      <c r="AA34" s="315"/>
      <c r="AB34" s="315"/>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2"/>
      <c r="BR34" s="312"/>
      <c r="BS34" s="312"/>
      <c r="BT34" s="312"/>
      <c r="BU34" s="312"/>
      <c r="BV34" s="312"/>
      <c r="BW34" s="312"/>
      <c r="BX34" s="312"/>
      <c r="BY34" s="312"/>
      <c r="BZ34" s="312"/>
      <c r="CA34" s="312"/>
      <c r="CB34" s="312"/>
      <c r="CC34" s="312"/>
      <c r="CD34" s="312"/>
      <c r="CE34" s="312"/>
      <c r="CF34" s="312"/>
      <c r="CG34" s="312"/>
      <c r="CH34" s="312"/>
      <c r="CI34" s="312"/>
      <c r="CJ34" s="312"/>
      <c r="CK34" s="312"/>
      <c r="CL34" s="312"/>
      <c r="CM34" s="312"/>
      <c r="CN34" s="312"/>
      <c r="CO34" s="312"/>
      <c r="CP34" s="312"/>
      <c r="CQ34" s="312"/>
      <c r="CR34" s="312"/>
      <c r="CS34" s="312"/>
    </row>
    <row r="35" spans="1:97" ht="12" customHeight="1">
      <c r="A35" s="297" t="s">
        <v>129</v>
      </c>
      <c r="B35" s="316">
        <v>410187795</v>
      </c>
      <c r="C35" s="316">
        <v>325628025</v>
      </c>
      <c r="D35" s="316">
        <v>432838255</v>
      </c>
      <c r="E35" s="459">
        <v>843026050</v>
      </c>
      <c r="F35" s="459">
        <v>758466280</v>
      </c>
      <c r="G35" s="316">
        <v>5916036.9840000002</v>
      </c>
      <c r="H35" s="310">
        <v>2016</v>
      </c>
      <c r="I35" s="311"/>
      <c r="J35" s="311"/>
      <c r="M35" s="318"/>
      <c r="N35" s="318"/>
      <c r="O35" s="318"/>
      <c r="P35" s="318"/>
      <c r="Q35" s="318"/>
      <c r="R35" s="318"/>
      <c r="S35" s="319"/>
      <c r="V35" s="320"/>
      <c r="W35" s="320"/>
      <c r="X35" s="320"/>
      <c r="Y35" s="320"/>
      <c r="Z35" s="320"/>
      <c r="AA35" s="320"/>
      <c r="AB35" s="320"/>
    </row>
    <row r="36" spans="1:97" ht="9" customHeight="1">
      <c r="B36" s="316"/>
      <c r="C36" s="316"/>
      <c r="D36" s="316"/>
      <c r="E36" s="459"/>
      <c r="F36" s="459"/>
      <c r="G36" s="316"/>
      <c r="M36" s="318"/>
      <c r="N36" s="318"/>
      <c r="O36" s="318"/>
      <c r="P36" s="318"/>
      <c r="Q36" s="318"/>
      <c r="R36" s="318"/>
      <c r="S36" s="319"/>
      <c r="V36" s="320"/>
      <c r="W36" s="320"/>
      <c r="X36" s="320"/>
      <c r="Y36" s="320"/>
      <c r="Z36" s="320"/>
      <c r="AA36" s="320"/>
      <c r="AB36" s="320"/>
    </row>
    <row r="37" spans="1:97" s="307" customFormat="1" ht="12" customHeight="1">
      <c r="A37" s="307" t="s">
        <v>131</v>
      </c>
      <c r="B37" s="321">
        <v>400702200</v>
      </c>
      <c r="C37" s="321">
        <v>400702200</v>
      </c>
      <c r="D37" s="321">
        <v>976592900</v>
      </c>
      <c r="E37" s="460">
        <v>1377295100</v>
      </c>
      <c r="F37" s="460">
        <v>1377295100</v>
      </c>
      <c r="G37" s="321">
        <v>7712852.5600000005</v>
      </c>
      <c r="H37" s="310">
        <v>2016</v>
      </c>
      <c r="I37" s="311"/>
      <c r="J37" s="311"/>
      <c r="K37" s="312"/>
      <c r="L37" s="312"/>
      <c r="M37" s="323"/>
      <c r="N37" s="323"/>
      <c r="O37" s="323"/>
      <c r="P37" s="323"/>
      <c r="Q37" s="323"/>
      <c r="R37" s="323"/>
      <c r="S37" s="314"/>
      <c r="T37" s="312"/>
      <c r="U37" s="312"/>
      <c r="V37" s="315"/>
      <c r="W37" s="315"/>
      <c r="X37" s="315"/>
      <c r="Y37" s="315"/>
      <c r="Z37" s="315"/>
      <c r="AA37" s="315"/>
      <c r="AB37" s="315"/>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A37" s="312"/>
      <c r="CB37" s="312"/>
      <c r="CC37" s="312"/>
      <c r="CD37" s="312"/>
      <c r="CE37" s="312"/>
      <c r="CF37" s="312"/>
      <c r="CG37" s="312"/>
      <c r="CH37" s="312"/>
      <c r="CI37" s="312"/>
      <c r="CJ37" s="312"/>
      <c r="CK37" s="312"/>
      <c r="CL37" s="312"/>
      <c r="CM37" s="312"/>
      <c r="CN37" s="312"/>
      <c r="CO37" s="312"/>
      <c r="CP37" s="312"/>
      <c r="CQ37" s="312"/>
      <c r="CR37" s="312"/>
      <c r="CS37" s="312"/>
    </row>
    <row r="38" spans="1:97" s="307" customFormat="1" ht="12" customHeight="1">
      <c r="A38" s="307" t="s">
        <v>133</v>
      </c>
      <c r="B38" s="321">
        <v>1014647189</v>
      </c>
      <c r="C38" s="321">
        <v>688733179</v>
      </c>
      <c r="D38" s="321">
        <v>1498167800</v>
      </c>
      <c r="E38" s="460">
        <v>2512814989</v>
      </c>
      <c r="F38" s="460">
        <v>2186900979</v>
      </c>
      <c r="G38" s="321">
        <v>17276517.734099999</v>
      </c>
      <c r="H38" s="310">
        <v>2016</v>
      </c>
      <c r="I38" s="311"/>
      <c r="J38" s="311"/>
      <c r="K38" s="312"/>
      <c r="L38" s="312"/>
      <c r="M38" s="323"/>
      <c r="N38" s="323"/>
      <c r="O38" s="323"/>
      <c r="P38" s="323"/>
      <c r="Q38" s="323"/>
      <c r="R38" s="323"/>
      <c r="S38" s="314"/>
      <c r="T38" s="312"/>
      <c r="U38" s="312"/>
      <c r="V38" s="315"/>
      <c r="W38" s="315"/>
      <c r="X38" s="315"/>
      <c r="Y38" s="315"/>
      <c r="Z38" s="315"/>
      <c r="AA38" s="315"/>
      <c r="AB38" s="315"/>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c r="BR38" s="312"/>
      <c r="BS38" s="312"/>
      <c r="BT38" s="312"/>
      <c r="BU38" s="312"/>
      <c r="BV38" s="312"/>
      <c r="BW38" s="312"/>
      <c r="BX38" s="312"/>
      <c r="BY38" s="312"/>
      <c r="BZ38" s="312"/>
      <c r="CA38" s="312"/>
      <c r="CB38" s="312"/>
      <c r="CC38" s="312"/>
      <c r="CD38" s="312"/>
      <c r="CE38" s="312"/>
      <c r="CF38" s="312"/>
      <c r="CG38" s="312"/>
      <c r="CH38" s="312"/>
      <c r="CI38" s="312"/>
      <c r="CJ38" s="312"/>
      <c r="CK38" s="312"/>
      <c r="CL38" s="312"/>
      <c r="CM38" s="312"/>
      <c r="CN38" s="312"/>
      <c r="CO38" s="312"/>
      <c r="CP38" s="312"/>
      <c r="CQ38" s="312"/>
      <c r="CR38" s="312"/>
      <c r="CS38" s="312"/>
    </row>
    <row r="39" spans="1:97" ht="12" customHeight="1">
      <c r="A39" s="297" t="s">
        <v>135</v>
      </c>
      <c r="B39" s="316">
        <v>724951700</v>
      </c>
      <c r="C39" s="316">
        <v>589062732</v>
      </c>
      <c r="D39" s="316">
        <v>674963454</v>
      </c>
      <c r="E39" s="459">
        <v>1399915154</v>
      </c>
      <c r="F39" s="459">
        <v>1264026186</v>
      </c>
      <c r="G39" s="316">
        <v>11123430.436799999</v>
      </c>
      <c r="H39" s="310">
        <v>2016</v>
      </c>
      <c r="I39" s="311"/>
      <c r="J39" s="311"/>
      <c r="P39" s="324"/>
      <c r="Q39" s="324"/>
      <c r="S39" s="319"/>
      <c r="V39" s="320"/>
      <c r="W39" s="320"/>
      <c r="X39" s="320"/>
      <c r="Y39" s="320"/>
      <c r="Z39" s="320"/>
      <c r="AA39" s="320"/>
      <c r="AB39" s="320"/>
    </row>
    <row r="40" spans="1:97" s="307" customFormat="1" ht="11.25" customHeight="1">
      <c r="A40" s="307" t="s">
        <v>137</v>
      </c>
      <c r="B40" s="321">
        <v>82564820642</v>
      </c>
      <c r="C40" s="321">
        <v>82403356530</v>
      </c>
      <c r="D40" s="321">
        <v>150969784740</v>
      </c>
      <c r="E40" s="460">
        <v>233534605382</v>
      </c>
      <c r="F40" s="460">
        <v>233373141270</v>
      </c>
      <c r="G40" s="321">
        <v>2637116496.3509994</v>
      </c>
      <c r="H40" s="310">
        <v>2016</v>
      </c>
      <c r="I40" s="311"/>
      <c r="J40" s="311"/>
      <c r="K40" s="312"/>
      <c r="L40" s="312"/>
      <c r="M40" s="323"/>
      <c r="N40" s="323"/>
      <c r="O40" s="323"/>
      <c r="P40" s="323"/>
      <c r="Q40" s="323"/>
      <c r="R40" s="323"/>
      <c r="S40" s="314"/>
      <c r="T40" s="312"/>
      <c r="U40" s="312"/>
      <c r="V40" s="315"/>
      <c r="W40" s="315"/>
      <c r="X40" s="315"/>
      <c r="Y40" s="315"/>
      <c r="Z40" s="315"/>
      <c r="AA40" s="315"/>
      <c r="AB40" s="315"/>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312"/>
      <c r="BR40" s="312"/>
      <c r="BS40" s="312"/>
      <c r="BT40" s="312"/>
      <c r="BU40" s="312"/>
      <c r="BV40" s="312"/>
      <c r="BW40" s="312"/>
      <c r="BX40" s="312"/>
      <c r="BY40" s="312"/>
      <c r="BZ40" s="312"/>
      <c r="CA40" s="312"/>
      <c r="CB40" s="312"/>
      <c r="CC40" s="312"/>
      <c r="CD40" s="312"/>
      <c r="CE40" s="312"/>
      <c r="CF40" s="312"/>
      <c r="CG40" s="312"/>
      <c r="CH40" s="312"/>
      <c r="CI40" s="312"/>
      <c r="CJ40" s="312"/>
      <c r="CK40" s="312"/>
      <c r="CL40" s="312"/>
      <c r="CM40" s="312"/>
      <c r="CN40" s="312"/>
      <c r="CO40" s="312"/>
      <c r="CP40" s="312"/>
      <c r="CQ40" s="312"/>
      <c r="CR40" s="312"/>
      <c r="CS40" s="312"/>
    </row>
    <row r="41" spans="1:97" s="307" customFormat="1" ht="12" customHeight="1">
      <c r="A41" s="307" t="s">
        <v>139</v>
      </c>
      <c r="B41" s="321">
        <v>6053768000</v>
      </c>
      <c r="C41" s="321">
        <v>4512387900</v>
      </c>
      <c r="D41" s="321">
        <v>5814905500</v>
      </c>
      <c r="E41" s="460">
        <v>11868673500</v>
      </c>
      <c r="F41" s="460">
        <v>10327293400</v>
      </c>
      <c r="G41" s="321">
        <v>107300578.426</v>
      </c>
      <c r="H41" s="310">
        <v>2016</v>
      </c>
      <c r="I41" s="311"/>
      <c r="J41" s="311"/>
      <c r="K41" s="312"/>
      <c r="L41" s="312"/>
      <c r="M41" s="323"/>
      <c r="N41" s="323"/>
      <c r="O41" s="323"/>
      <c r="P41" s="323"/>
      <c r="Q41" s="323"/>
      <c r="R41" s="323"/>
      <c r="S41" s="314"/>
      <c r="T41" s="312"/>
      <c r="U41" s="312"/>
      <c r="V41" s="315"/>
      <c r="W41" s="315"/>
      <c r="X41" s="315"/>
      <c r="Y41" s="315"/>
      <c r="Z41" s="315"/>
      <c r="AA41" s="315"/>
      <c r="AB41" s="315"/>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c r="BV41" s="312"/>
      <c r="BW41" s="312"/>
      <c r="BX41" s="312"/>
      <c r="BY41" s="312"/>
      <c r="BZ41" s="312"/>
      <c r="CA41" s="312"/>
      <c r="CB41" s="312"/>
      <c r="CC41" s="312"/>
      <c r="CD41" s="312"/>
      <c r="CE41" s="312"/>
      <c r="CF41" s="312"/>
      <c r="CG41" s="312"/>
      <c r="CH41" s="312"/>
      <c r="CI41" s="312"/>
      <c r="CJ41" s="312"/>
      <c r="CK41" s="312"/>
      <c r="CL41" s="312"/>
      <c r="CM41" s="312"/>
      <c r="CN41" s="312"/>
      <c r="CO41" s="312"/>
      <c r="CP41" s="312"/>
      <c r="CQ41" s="312"/>
      <c r="CR41" s="312"/>
      <c r="CS41" s="312"/>
    </row>
    <row r="42" spans="1:97" ht="15">
      <c r="A42" s="296" t="s">
        <v>891</v>
      </c>
      <c r="M42" s="318"/>
      <c r="N42" s="318"/>
      <c r="O42" s="318"/>
      <c r="P42" s="318"/>
      <c r="Q42" s="318"/>
      <c r="R42" s="318"/>
      <c r="S42" s="319"/>
      <c r="V42" s="320"/>
      <c r="W42" s="320"/>
      <c r="X42" s="320"/>
      <c r="Y42" s="320"/>
      <c r="Z42" s="320"/>
      <c r="AA42" s="320"/>
      <c r="AB42" s="320"/>
    </row>
    <row r="43" spans="1:97" ht="12.75">
      <c r="A43" s="1352" t="str">
        <f>A2</f>
        <v>Real Estate Fair Market Value (FMV), Fair Market Value (Taxable), and Local Levy by Locality - Tax Year 2016</v>
      </c>
      <c r="B43" s="1353"/>
      <c r="C43" s="1353"/>
      <c r="D43" s="1353"/>
      <c r="E43" s="1353"/>
      <c r="F43" s="1353"/>
      <c r="G43" s="1353"/>
      <c r="H43" s="1353"/>
      <c r="M43" s="318"/>
      <c r="N43" s="318"/>
      <c r="O43" s="318"/>
      <c r="P43" s="318"/>
      <c r="Q43" s="318"/>
      <c r="R43" s="318"/>
      <c r="S43" s="319"/>
      <c r="V43" s="320"/>
      <c r="W43" s="320"/>
      <c r="X43" s="320"/>
      <c r="Y43" s="320"/>
      <c r="Z43" s="320"/>
      <c r="AA43" s="320"/>
      <c r="AB43" s="320"/>
    </row>
    <row r="44" spans="1:97" ht="12.75" thickBot="1">
      <c r="A44" s="302"/>
      <c r="B44" s="302"/>
      <c r="C44" s="302"/>
      <c r="D44" s="302"/>
      <c r="E44" s="302"/>
      <c r="F44" s="302"/>
      <c r="G44" s="302"/>
      <c r="H44" s="302"/>
      <c r="M44" s="318"/>
      <c r="N44" s="318"/>
      <c r="O44" s="318"/>
      <c r="P44" s="318"/>
      <c r="Q44" s="318"/>
      <c r="R44" s="318"/>
      <c r="S44" s="319"/>
      <c r="V44" s="320"/>
      <c r="W44" s="320"/>
      <c r="X44" s="320"/>
      <c r="Y44" s="320"/>
      <c r="Z44" s="320"/>
      <c r="AA44" s="320"/>
      <c r="AB44" s="320"/>
    </row>
    <row r="45" spans="1:97">
      <c r="M45" s="318"/>
      <c r="N45" s="318"/>
      <c r="O45" s="318"/>
      <c r="P45" s="318"/>
      <c r="Q45" s="318"/>
      <c r="R45" s="318"/>
      <c r="S45" s="319"/>
      <c r="V45" s="320"/>
      <c r="W45" s="320"/>
      <c r="X45" s="320"/>
      <c r="Y45" s="320"/>
      <c r="Z45" s="320"/>
      <c r="AA45" s="320"/>
      <c r="AB45" s="320"/>
    </row>
    <row r="46" spans="1:97">
      <c r="A46" s="303" t="s">
        <v>25</v>
      </c>
      <c r="B46" s="303" t="s">
        <v>834</v>
      </c>
      <c r="C46" s="303" t="s">
        <v>835</v>
      </c>
      <c r="D46" s="303" t="s">
        <v>836</v>
      </c>
      <c r="E46" s="303" t="s">
        <v>837</v>
      </c>
      <c r="F46" s="303" t="s">
        <v>838</v>
      </c>
      <c r="G46" s="303" t="s">
        <v>839</v>
      </c>
      <c r="H46" s="304" t="s">
        <v>840</v>
      </c>
      <c r="M46" s="318"/>
      <c r="N46" s="318"/>
      <c r="O46" s="318"/>
      <c r="P46" s="318"/>
      <c r="Q46" s="318"/>
      <c r="R46" s="318"/>
      <c r="S46" s="319"/>
      <c r="V46" s="320"/>
      <c r="W46" s="320"/>
      <c r="X46" s="320"/>
      <c r="Y46" s="320"/>
      <c r="Z46" s="320"/>
      <c r="AA46" s="320"/>
      <c r="AB46" s="320"/>
    </row>
    <row r="47" spans="1:97" ht="8.25" customHeight="1">
      <c r="B47" s="316"/>
      <c r="C47" s="316"/>
      <c r="D47" s="316"/>
      <c r="E47" s="317"/>
      <c r="F47" s="317"/>
      <c r="G47" s="316"/>
      <c r="M47" s="318"/>
      <c r="N47" s="318"/>
      <c r="O47" s="318"/>
      <c r="P47" s="318"/>
      <c r="Q47" s="318"/>
      <c r="R47" s="318"/>
      <c r="S47" s="319"/>
      <c r="V47" s="320"/>
      <c r="W47" s="320"/>
      <c r="X47" s="320"/>
      <c r="Y47" s="320"/>
      <c r="Z47" s="320"/>
      <c r="AA47" s="320"/>
      <c r="AB47" s="320"/>
    </row>
    <row r="48" spans="1:97" ht="12" customHeight="1">
      <c r="A48" s="297" t="s">
        <v>141</v>
      </c>
      <c r="B48" s="327">
        <v>896754700</v>
      </c>
      <c r="C48" s="327">
        <v>713035200</v>
      </c>
      <c r="D48" s="327">
        <v>850244400</v>
      </c>
      <c r="E48" s="463">
        <v>1746999100</v>
      </c>
      <c r="F48" s="463">
        <v>1563279600</v>
      </c>
      <c r="G48" s="327">
        <v>8598037.8000000007</v>
      </c>
      <c r="H48" s="310">
        <v>2016</v>
      </c>
      <c r="I48" s="311"/>
      <c r="J48" s="311"/>
      <c r="M48" s="318"/>
      <c r="N48" s="318"/>
      <c r="O48" s="318"/>
      <c r="P48" s="318"/>
      <c r="Q48" s="318"/>
      <c r="R48" s="318"/>
      <c r="S48" s="319"/>
      <c r="V48" s="320"/>
      <c r="W48" s="320"/>
      <c r="X48" s="320"/>
      <c r="Y48" s="320"/>
      <c r="Z48" s="320"/>
      <c r="AA48" s="320"/>
      <c r="AB48" s="320"/>
    </row>
    <row r="49" spans="1:97" ht="12" customHeight="1">
      <c r="A49" s="297" t="s">
        <v>143</v>
      </c>
      <c r="B49" s="316">
        <v>1021324200</v>
      </c>
      <c r="C49" s="316">
        <v>719211300</v>
      </c>
      <c r="D49" s="316">
        <v>1685623900</v>
      </c>
      <c r="E49" s="459">
        <v>2706948100</v>
      </c>
      <c r="F49" s="459">
        <v>2404835200</v>
      </c>
      <c r="G49" s="316">
        <v>22052338.784000002</v>
      </c>
      <c r="H49" s="310">
        <v>2016</v>
      </c>
      <c r="I49" s="311"/>
      <c r="J49" s="311"/>
      <c r="M49" s="318"/>
      <c r="N49" s="318"/>
      <c r="O49" s="318"/>
      <c r="P49" s="318"/>
      <c r="Q49" s="318"/>
      <c r="R49" s="318"/>
      <c r="S49" s="319"/>
      <c r="V49" s="320"/>
      <c r="W49" s="320"/>
      <c r="X49" s="320"/>
      <c r="Y49" s="320"/>
      <c r="Z49" s="320"/>
      <c r="AA49" s="320"/>
      <c r="AB49" s="320"/>
    </row>
    <row r="50" spans="1:97" ht="12" customHeight="1">
      <c r="A50" s="297" t="s">
        <v>28</v>
      </c>
      <c r="B50" s="316">
        <v>3048418600</v>
      </c>
      <c r="C50" s="316">
        <v>2621858047</v>
      </c>
      <c r="D50" s="316">
        <v>3949028300</v>
      </c>
      <c r="E50" s="459">
        <v>6997446900</v>
      </c>
      <c r="F50" s="459">
        <v>6570886347</v>
      </c>
      <c r="G50" s="316">
        <v>36139874.908500001</v>
      </c>
      <c r="H50" s="310">
        <v>2016</v>
      </c>
      <c r="I50" s="311"/>
      <c r="J50" s="311"/>
      <c r="M50" s="318"/>
      <c r="N50" s="318"/>
      <c r="O50" s="318"/>
      <c r="P50" s="318"/>
      <c r="Q50" s="318"/>
      <c r="R50" s="318"/>
      <c r="S50" s="319"/>
      <c r="V50" s="320"/>
      <c r="W50" s="320"/>
      <c r="X50" s="320"/>
      <c r="Y50" s="320"/>
      <c r="Z50" s="320"/>
      <c r="AA50" s="320"/>
      <c r="AB50" s="320"/>
    </row>
    <row r="51" spans="1:97" ht="12" customHeight="1">
      <c r="A51" s="297" t="s">
        <v>146</v>
      </c>
      <c r="B51" s="316">
        <v>3338446600</v>
      </c>
      <c r="C51" s="316">
        <v>2868828283</v>
      </c>
      <c r="D51" s="316">
        <v>5647634000</v>
      </c>
      <c r="E51" s="459">
        <v>8986080600</v>
      </c>
      <c r="F51" s="459">
        <v>8516462283</v>
      </c>
      <c r="G51" s="316">
        <v>51098773.697999999</v>
      </c>
      <c r="H51" s="310">
        <v>2016</v>
      </c>
      <c r="I51" s="311"/>
      <c r="J51" s="311"/>
      <c r="M51" s="318"/>
      <c r="N51" s="318"/>
      <c r="O51" s="318"/>
      <c r="P51" s="318"/>
      <c r="Q51" s="318"/>
      <c r="R51" s="318"/>
      <c r="S51" s="319"/>
      <c r="V51" s="320"/>
      <c r="W51" s="320"/>
      <c r="X51" s="320"/>
      <c r="Y51" s="320"/>
      <c r="Z51" s="320"/>
      <c r="AA51" s="320"/>
      <c r="AB51" s="320"/>
    </row>
    <row r="52" spans="1:97" s="307" customFormat="1" ht="12" customHeight="1">
      <c r="A52" s="307" t="s">
        <v>148</v>
      </c>
      <c r="B52" s="321">
        <v>450206200</v>
      </c>
      <c r="C52" s="321">
        <v>317017300</v>
      </c>
      <c r="D52" s="321">
        <v>742116100</v>
      </c>
      <c r="E52" s="460">
        <v>1192322300</v>
      </c>
      <c r="F52" s="460">
        <v>1059133400</v>
      </c>
      <c r="G52" s="321">
        <v>6672540.4199999999</v>
      </c>
      <c r="H52" s="310">
        <v>2016</v>
      </c>
      <c r="I52" s="311"/>
      <c r="J52" s="311"/>
      <c r="K52" s="312"/>
      <c r="L52" s="312"/>
      <c r="M52" s="323"/>
      <c r="N52" s="323"/>
      <c r="O52" s="323"/>
      <c r="P52" s="323"/>
      <c r="Q52" s="323"/>
      <c r="R52" s="323"/>
      <c r="S52" s="314"/>
      <c r="T52" s="312"/>
      <c r="U52" s="312"/>
      <c r="V52" s="315"/>
      <c r="W52" s="315"/>
      <c r="X52" s="315"/>
      <c r="Y52" s="315"/>
      <c r="Z52" s="315"/>
      <c r="AA52" s="315"/>
      <c r="AB52" s="315"/>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2"/>
      <c r="BR52" s="312"/>
      <c r="BS52" s="312"/>
      <c r="BT52" s="312"/>
      <c r="BU52" s="312"/>
      <c r="BV52" s="312"/>
      <c r="BW52" s="312"/>
      <c r="BX52" s="312"/>
      <c r="BY52" s="312"/>
      <c r="BZ52" s="312"/>
      <c r="CA52" s="312"/>
      <c r="CB52" s="312"/>
      <c r="CC52" s="312"/>
      <c r="CD52" s="312"/>
      <c r="CE52" s="312"/>
      <c r="CF52" s="312"/>
      <c r="CG52" s="312"/>
      <c r="CH52" s="312"/>
      <c r="CI52" s="312"/>
      <c r="CJ52" s="312"/>
      <c r="CK52" s="312"/>
      <c r="CL52" s="312"/>
      <c r="CM52" s="312"/>
      <c r="CN52" s="312"/>
      <c r="CO52" s="312"/>
      <c r="CP52" s="312"/>
      <c r="CQ52" s="312"/>
      <c r="CR52" s="312"/>
      <c r="CS52" s="312"/>
    </row>
    <row r="53" spans="1:97" ht="9" customHeight="1">
      <c r="B53" s="316"/>
      <c r="C53" s="316"/>
      <c r="D53" s="316"/>
      <c r="E53" s="459"/>
      <c r="F53" s="459"/>
      <c r="G53" s="316"/>
      <c r="M53" s="318"/>
      <c r="N53" s="318"/>
      <c r="O53" s="318"/>
      <c r="P53" s="318"/>
      <c r="Q53" s="318"/>
      <c r="R53" s="318"/>
      <c r="S53" s="319"/>
      <c r="V53" s="320"/>
      <c r="W53" s="320"/>
      <c r="X53" s="320"/>
      <c r="Y53" s="320"/>
      <c r="Z53" s="320"/>
      <c r="AA53" s="320"/>
      <c r="AB53" s="320"/>
    </row>
    <row r="54" spans="1:97" s="307" customFormat="1" ht="12" customHeight="1">
      <c r="A54" s="307" t="s">
        <v>82</v>
      </c>
      <c r="B54" s="321">
        <v>1778225514</v>
      </c>
      <c r="C54" s="321">
        <v>1689549664</v>
      </c>
      <c r="D54" s="321">
        <v>2545629509</v>
      </c>
      <c r="E54" s="460">
        <v>4323855023</v>
      </c>
      <c r="F54" s="460">
        <v>4235179173</v>
      </c>
      <c r="G54" s="321">
        <v>29580067.140000001</v>
      </c>
      <c r="H54" s="310">
        <v>2016</v>
      </c>
      <c r="I54" s="311"/>
      <c r="J54" s="311"/>
      <c r="K54" s="312"/>
      <c r="L54" s="312"/>
      <c r="M54" s="323"/>
      <c r="N54" s="323"/>
      <c r="O54" s="323"/>
      <c r="P54" s="323"/>
      <c r="Q54" s="323"/>
      <c r="R54" s="323"/>
      <c r="S54" s="314"/>
      <c r="T54" s="312"/>
      <c r="U54" s="312"/>
      <c r="V54" s="315"/>
      <c r="W54" s="315"/>
      <c r="X54" s="315"/>
      <c r="Y54" s="315"/>
      <c r="Z54" s="315"/>
      <c r="AA54" s="315"/>
      <c r="AB54" s="315"/>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c r="BV54" s="312"/>
      <c r="BW54" s="312"/>
      <c r="BX54" s="312"/>
      <c r="BY54" s="312"/>
      <c r="BZ54" s="312"/>
      <c r="CA54" s="312"/>
      <c r="CB54" s="312"/>
      <c r="CC54" s="312"/>
      <c r="CD54" s="312"/>
      <c r="CE54" s="312"/>
      <c r="CF54" s="312"/>
      <c r="CG54" s="312"/>
      <c r="CH54" s="312"/>
      <c r="CI54" s="312"/>
      <c r="CJ54" s="312"/>
      <c r="CK54" s="312"/>
      <c r="CL54" s="312"/>
      <c r="CM54" s="312"/>
      <c r="CN54" s="312"/>
      <c r="CO54" s="312"/>
      <c r="CP54" s="312"/>
      <c r="CQ54" s="312"/>
      <c r="CR54" s="312"/>
      <c r="CS54" s="312"/>
    </row>
    <row r="55" spans="1:97" ht="12" customHeight="1">
      <c r="A55" s="297" t="s">
        <v>84</v>
      </c>
      <c r="B55" s="316">
        <v>2442057684</v>
      </c>
      <c r="C55" s="316">
        <v>1870259619</v>
      </c>
      <c r="D55" s="316">
        <v>2792127004</v>
      </c>
      <c r="E55" s="459">
        <v>5234184688</v>
      </c>
      <c r="F55" s="459">
        <v>4662386623</v>
      </c>
      <c r="G55" s="316">
        <v>24710649.1019</v>
      </c>
      <c r="H55" s="310">
        <v>2016</v>
      </c>
      <c r="I55" s="311"/>
      <c r="J55" s="311"/>
      <c r="L55" s="1357"/>
      <c r="M55" s="1357"/>
      <c r="N55" s="1357"/>
      <c r="O55" s="1357"/>
      <c r="P55" s="1357"/>
      <c r="Q55" s="1357"/>
      <c r="R55" s="1357"/>
      <c r="S55" s="1357"/>
      <c r="V55" s="320"/>
      <c r="W55" s="320"/>
      <c r="X55" s="320"/>
      <c r="Y55" s="320"/>
      <c r="Z55" s="320"/>
      <c r="AA55" s="320"/>
      <c r="AB55" s="320"/>
    </row>
    <row r="56" spans="1:97" ht="12" customHeight="1">
      <c r="A56" s="297" t="s">
        <v>86</v>
      </c>
      <c r="B56" s="316">
        <v>1046491900</v>
      </c>
      <c r="C56" s="316">
        <v>1046491900</v>
      </c>
      <c r="D56" s="316">
        <v>614759000</v>
      </c>
      <c r="E56" s="459">
        <v>1661250900</v>
      </c>
      <c r="F56" s="459">
        <v>1661250900</v>
      </c>
      <c r="G56" s="316">
        <v>8140129.4100000001</v>
      </c>
      <c r="H56" s="310">
        <v>2016</v>
      </c>
      <c r="I56" s="311"/>
      <c r="J56" s="311"/>
      <c r="L56" s="300"/>
      <c r="V56" s="320"/>
      <c r="W56" s="320"/>
      <c r="X56" s="320"/>
      <c r="Y56" s="320"/>
      <c r="Z56" s="320"/>
      <c r="AA56" s="320"/>
      <c r="AB56" s="320"/>
    </row>
    <row r="57" spans="1:97" s="307" customFormat="1" ht="12" customHeight="1">
      <c r="A57" s="307" t="s">
        <v>88</v>
      </c>
      <c r="B57" s="321">
        <v>951350602</v>
      </c>
      <c r="C57" s="321">
        <v>662699752</v>
      </c>
      <c r="D57" s="321">
        <v>1157635263</v>
      </c>
      <c r="E57" s="460">
        <v>2108985865</v>
      </c>
      <c r="F57" s="460">
        <v>1820335015</v>
      </c>
      <c r="G57" s="321">
        <v>14107596.366249999</v>
      </c>
      <c r="H57" s="310">
        <v>2016</v>
      </c>
      <c r="I57" s="311"/>
      <c r="J57" s="311"/>
      <c r="K57" s="312"/>
      <c r="L57" s="1358"/>
      <c r="M57" s="1358"/>
      <c r="N57" s="1358"/>
      <c r="O57" s="1358"/>
      <c r="P57" s="1358"/>
      <c r="Q57" s="1358"/>
      <c r="R57" s="1358"/>
      <c r="S57" s="1358"/>
      <c r="T57" s="312"/>
      <c r="U57" s="312"/>
      <c r="V57" s="315"/>
      <c r="W57" s="315"/>
      <c r="X57" s="315"/>
      <c r="Y57" s="315"/>
      <c r="Z57" s="315"/>
      <c r="AA57" s="315"/>
      <c r="AB57" s="315"/>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2"/>
      <c r="BQ57" s="312"/>
      <c r="BR57" s="312"/>
      <c r="BS57" s="312"/>
      <c r="BT57" s="312"/>
      <c r="BU57" s="312"/>
      <c r="BV57" s="312"/>
      <c r="BW57" s="312"/>
      <c r="BX57" s="312"/>
      <c r="BY57" s="312"/>
      <c r="BZ57" s="312"/>
      <c r="CA57" s="312"/>
      <c r="CB57" s="312"/>
      <c r="CC57" s="312"/>
      <c r="CD57" s="312"/>
      <c r="CE57" s="312"/>
      <c r="CF57" s="312"/>
      <c r="CG57" s="312"/>
      <c r="CH57" s="312"/>
      <c r="CI57" s="312"/>
      <c r="CJ57" s="312"/>
      <c r="CK57" s="312"/>
      <c r="CL57" s="312"/>
      <c r="CM57" s="312"/>
      <c r="CN57" s="312"/>
      <c r="CO57" s="312"/>
      <c r="CP57" s="312"/>
      <c r="CQ57" s="312"/>
      <c r="CR57" s="312"/>
      <c r="CS57" s="312"/>
    </row>
    <row r="58" spans="1:97" ht="12" customHeight="1">
      <c r="A58" s="299" t="s">
        <v>90</v>
      </c>
      <c r="B58" s="316">
        <v>323715700</v>
      </c>
      <c r="C58" s="316">
        <v>308116400</v>
      </c>
      <c r="D58" s="316">
        <v>307095500</v>
      </c>
      <c r="E58" s="459">
        <v>630811200</v>
      </c>
      <c r="F58" s="459">
        <v>615211900</v>
      </c>
      <c r="G58" s="316">
        <v>4121919.7300000004</v>
      </c>
      <c r="H58" s="310">
        <v>2016</v>
      </c>
      <c r="I58" s="311"/>
      <c r="J58" s="311"/>
      <c r="V58" s="320"/>
      <c r="W58" s="320"/>
      <c r="X58" s="320"/>
      <c r="Y58" s="320"/>
      <c r="Z58" s="320"/>
      <c r="AA58" s="320"/>
      <c r="AB58" s="320"/>
    </row>
    <row r="59" spans="1:97" ht="9" customHeight="1">
      <c r="V59" s="320"/>
      <c r="W59" s="320"/>
      <c r="X59" s="320"/>
      <c r="Y59" s="320"/>
      <c r="Z59" s="320"/>
      <c r="AA59" s="320"/>
      <c r="AB59" s="320"/>
    </row>
    <row r="60" spans="1:97" s="307" customFormat="1" ht="12" customHeight="1">
      <c r="A60" s="307" t="s">
        <v>436</v>
      </c>
      <c r="B60" s="316">
        <v>1100696353</v>
      </c>
      <c r="C60" s="316">
        <v>1100696353</v>
      </c>
      <c r="D60" s="316">
        <v>1521882910</v>
      </c>
      <c r="E60" s="459">
        <v>2622579263</v>
      </c>
      <c r="F60" s="459">
        <v>2622579263</v>
      </c>
      <c r="G60" s="316">
        <v>12588380.462399999</v>
      </c>
      <c r="H60" s="310">
        <v>2016</v>
      </c>
      <c r="I60" s="311"/>
      <c r="J60" s="311"/>
      <c r="K60" s="312"/>
      <c r="L60" s="312"/>
      <c r="M60" s="313"/>
      <c r="N60" s="313"/>
      <c r="O60" s="313"/>
      <c r="P60" s="313"/>
      <c r="Q60" s="313"/>
      <c r="R60" s="313"/>
      <c r="S60" s="314"/>
      <c r="T60" s="312"/>
      <c r="U60" s="312"/>
      <c r="V60" s="315"/>
      <c r="W60" s="315"/>
      <c r="X60" s="315"/>
      <c r="Y60" s="315"/>
      <c r="Z60" s="315"/>
      <c r="AA60" s="315"/>
      <c r="AB60" s="315"/>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2"/>
      <c r="CM60" s="312"/>
      <c r="CN60" s="312"/>
      <c r="CO60" s="312"/>
      <c r="CP60" s="312"/>
      <c r="CQ60" s="312"/>
      <c r="CR60" s="312"/>
      <c r="CS60" s="312"/>
    </row>
    <row r="61" spans="1:97" ht="12" customHeight="1">
      <c r="A61" s="297" t="s">
        <v>94</v>
      </c>
      <c r="B61" s="316">
        <v>4732478400</v>
      </c>
      <c r="C61" s="316">
        <v>4077208000</v>
      </c>
      <c r="D61" s="316">
        <v>8914498700</v>
      </c>
      <c r="E61" s="459">
        <v>13646977100</v>
      </c>
      <c r="F61" s="459">
        <v>12991706700</v>
      </c>
      <c r="G61" s="316">
        <v>105232824.27000001</v>
      </c>
      <c r="H61" s="310">
        <v>2016</v>
      </c>
      <c r="I61" s="311"/>
      <c r="J61" s="311"/>
      <c r="M61" s="318"/>
      <c r="N61" s="318"/>
      <c r="O61" s="318"/>
      <c r="P61" s="318"/>
      <c r="Q61" s="318"/>
      <c r="R61" s="318"/>
      <c r="S61" s="319"/>
      <c r="V61" s="320"/>
      <c r="W61" s="320"/>
      <c r="X61" s="320"/>
      <c r="Y61" s="320"/>
      <c r="Z61" s="320"/>
      <c r="AA61" s="320"/>
      <c r="AB61" s="320"/>
    </row>
    <row r="62" spans="1:97" ht="12" customHeight="1">
      <c r="A62" s="297" t="s">
        <v>96</v>
      </c>
      <c r="B62" s="316">
        <v>9019501100</v>
      </c>
      <c r="C62" s="316">
        <v>8830594600</v>
      </c>
      <c r="D62" s="316">
        <v>25344928800</v>
      </c>
      <c r="E62" s="459">
        <v>34364429900</v>
      </c>
      <c r="F62" s="459">
        <v>34175523400</v>
      </c>
      <c r="G62" s="316">
        <v>297327053.57999998</v>
      </c>
      <c r="H62" s="310">
        <v>2016</v>
      </c>
      <c r="I62" s="311"/>
      <c r="J62" s="311"/>
      <c r="M62" s="318"/>
      <c r="N62" s="318"/>
      <c r="O62" s="318"/>
      <c r="P62" s="318"/>
      <c r="Q62" s="318"/>
      <c r="R62" s="318"/>
      <c r="S62" s="319"/>
      <c r="V62" s="320"/>
      <c r="W62" s="320"/>
      <c r="X62" s="320"/>
      <c r="Y62" s="320"/>
      <c r="Z62" s="320"/>
      <c r="AA62" s="320"/>
      <c r="AB62" s="320"/>
    </row>
    <row r="63" spans="1:97" s="307" customFormat="1" ht="12" customHeight="1">
      <c r="A63" s="307" t="s">
        <v>98</v>
      </c>
      <c r="B63" s="321">
        <v>782929700</v>
      </c>
      <c r="C63" s="321">
        <v>750111500</v>
      </c>
      <c r="D63" s="321">
        <v>2168886100</v>
      </c>
      <c r="E63" s="460">
        <v>2951815800</v>
      </c>
      <c r="F63" s="460">
        <v>2918997600</v>
      </c>
      <c r="G63" s="321">
        <v>14244708.42</v>
      </c>
      <c r="H63" s="310">
        <v>2016</v>
      </c>
      <c r="I63" s="311"/>
      <c r="J63" s="311"/>
      <c r="K63" s="312"/>
      <c r="L63" s="312"/>
      <c r="M63" s="323"/>
      <c r="N63" s="323"/>
      <c r="O63" s="323"/>
      <c r="P63" s="323"/>
      <c r="Q63" s="323"/>
      <c r="R63" s="323"/>
      <c r="S63" s="314"/>
      <c r="T63" s="312"/>
      <c r="U63" s="312"/>
      <c r="V63" s="315"/>
      <c r="W63" s="315"/>
      <c r="X63" s="315"/>
      <c r="Y63" s="315"/>
      <c r="Z63" s="315"/>
      <c r="AA63" s="315"/>
      <c r="AB63" s="315"/>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c r="BR63" s="312"/>
      <c r="BS63" s="312"/>
      <c r="BT63" s="312"/>
      <c r="BU63" s="312"/>
      <c r="BV63" s="312"/>
      <c r="BW63" s="312"/>
      <c r="BX63" s="312"/>
      <c r="BY63" s="312"/>
      <c r="BZ63" s="312"/>
      <c r="CA63" s="312"/>
      <c r="CB63" s="312"/>
      <c r="CC63" s="312"/>
      <c r="CD63" s="312"/>
      <c r="CE63" s="312"/>
      <c r="CF63" s="312"/>
      <c r="CG63" s="312"/>
      <c r="CH63" s="312"/>
      <c r="CI63" s="312"/>
      <c r="CJ63" s="312"/>
      <c r="CK63" s="312"/>
      <c r="CL63" s="312"/>
      <c r="CM63" s="312"/>
      <c r="CN63" s="312"/>
      <c r="CO63" s="312"/>
      <c r="CP63" s="312"/>
      <c r="CQ63" s="312"/>
      <c r="CR63" s="312"/>
      <c r="CS63" s="312"/>
    </row>
    <row r="64" spans="1:97" s="307" customFormat="1" ht="12" customHeight="1">
      <c r="A64" s="307" t="s">
        <v>100</v>
      </c>
      <c r="B64" s="321">
        <v>456475477</v>
      </c>
      <c r="C64" s="321">
        <v>456475477</v>
      </c>
      <c r="D64" s="321">
        <v>233540300</v>
      </c>
      <c r="E64" s="460">
        <v>690015777</v>
      </c>
      <c r="F64" s="460">
        <v>690015777</v>
      </c>
      <c r="G64" s="321">
        <v>2898066.2633999996</v>
      </c>
      <c r="H64" s="310">
        <v>2016</v>
      </c>
      <c r="I64" s="311"/>
      <c r="J64" s="311"/>
      <c r="K64" s="312"/>
      <c r="L64" s="312"/>
      <c r="M64" s="323"/>
      <c r="N64" s="323"/>
      <c r="O64" s="323"/>
      <c r="P64" s="323"/>
      <c r="Q64" s="323"/>
      <c r="R64" s="323"/>
      <c r="S64" s="314"/>
      <c r="T64" s="312"/>
      <c r="U64" s="312"/>
      <c r="V64" s="315"/>
      <c r="W64" s="315"/>
      <c r="X64" s="315"/>
      <c r="Y64" s="315"/>
      <c r="Z64" s="315"/>
      <c r="AA64" s="315"/>
      <c r="AB64" s="315"/>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c r="BR64" s="312"/>
      <c r="BS64" s="312"/>
      <c r="BT64" s="312"/>
      <c r="BU64" s="312"/>
      <c r="BV64" s="312"/>
      <c r="BW64" s="312"/>
      <c r="BX64" s="312"/>
      <c r="BY64" s="312"/>
      <c r="BZ64" s="312"/>
      <c r="CA64" s="312"/>
      <c r="CB64" s="312"/>
      <c r="CC64" s="312"/>
      <c r="CD64" s="312"/>
      <c r="CE64" s="312"/>
      <c r="CF64" s="312"/>
      <c r="CG64" s="312"/>
      <c r="CH64" s="312"/>
      <c r="CI64" s="312"/>
      <c r="CJ64" s="312"/>
      <c r="CK64" s="312"/>
      <c r="CL64" s="312"/>
      <c r="CM64" s="312"/>
      <c r="CN64" s="312"/>
      <c r="CO64" s="312"/>
      <c r="CP64" s="312"/>
      <c r="CQ64" s="312"/>
      <c r="CR64" s="312"/>
      <c r="CS64" s="312"/>
    </row>
    <row r="65" spans="1:97" ht="9" customHeight="1">
      <c r="B65" s="316"/>
      <c r="C65" s="316"/>
      <c r="D65" s="316"/>
      <c r="E65" s="459"/>
      <c r="F65" s="459"/>
      <c r="G65" s="316"/>
      <c r="M65" s="318"/>
      <c r="N65" s="318"/>
      <c r="O65" s="318"/>
      <c r="P65" s="318"/>
      <c r="Q65" s="318"/>
      <c r="R65" s="318"/>
      <c r="S65" s="319"/>
      <c r="V65" s="320"/>
      <c r="W65" s="320"/>
      <c r="X65" s="320"/>
      <c r="Y65" s="320"/>
      <c r="Z65" s="320"/>
      <c r="AA65" s="320"/>
      <c r="AB65" s="320"/>
    </row>
    <row r="66" spans="1:97" ht="12" customHeight="1">
      <c r="A66" s="297" t="s">
        <v>102</v>
      </c>
      <c r="B66" s="321">
        <v>1696603200</v>
      </c>
      <c r="C66" s="321">
        <v>1387233700</v>
      </c>
      <c r="D66" s="321">
        <v>2898800000</v>
      </c>
      <c r="E66" s="460">
        <v>4595403200</v>
      </c>
      <c r="F66" s="460">
        <v>4286033700</v>
      </c>
      <c r="G66" s="321">
        <v>36431286.449999996</v>
      </c>
      <c r="H66" s="298" t="s">
        <v>1072</v>
      </c>
      <c r="I66" s="311"/>
      <c r="J66" s="311"/>
      <c r="M66" s="318"/>
      <c r="N66" s="318"/>
      <c r="O66" s="318"/>
      <c r="P66" s="318"/>
      <c r="Q66" s="318"/>
      <c r="R66" s="318"/>
      <c r="S66" s="319"/>
      <c r="V66" s="320"/>
      <c r="W66" s="320"/>
      <c r="X66" s="320"/>
      <c r="Y66" s="320"/>
      <c r="Z66" s="320"/>
      <c r="AA66" s="320"/>
      <c r="AB66" s="320"/>
    </row>
    <row r="67" spans="1:97" ht="12" customHeight="1">
      <c r="A67" s="297" t="s">
        <v>104</v>
      </c>
      <c r="B67" s="316">
        <v>3306461500</v>
      </c>
      <c r="C67" s="316">
        <v>3171261333</v>
      </c>
      <c r="D67" s="316">
        <v>8437540100</v>
      </c>
      <c r="E67" s="459">
        <v>11744001600</v>
      </c>
      <c r="F67" s="459">
        <v>11608801433</v>
      </c>
      <c r="G67" s="316">
        <v>97513932.037199989</v>
      </c>
      <c r="H67" s="298" t="s">
        <v>1072</v>
      </c>
      <c r="I67" s="311"/>
      <c r="J67" s="311"/>
      <c r="M67" s="318"/>
      <c r="N67" s="318"/>
      <c r="O67" s="318"/>
      <c r="P67" s="318"/>
      <c r="Q67" s="318"/>
      <c r="R67" s="318"/>
      <c r="S67" s="319"/>
      <c r="V67" s="320"/>
      <c r="W67" s="320"/>
      <c r="X67" s="320"/>
      <c r="Y67" s="320"/>
      <c r="Z67" s="320"/>
      <c r="AA67" s="320"/>
      <c r="AB67" s="320"/>
    </row>
    <row r="68" spans="1:97" ht="12" customHeight="1">
      <c r="A68" s="297" t="s">
        <v>106</v>
      </c>
      <c r="B68" s="316">
        <v>456631500</v>
      </c>
      <c r="C68" s="316">
        <v>456631500</v>
      </c>
      <c r="D68" s="316">
        <v>395422700</v>
      </c>
      <c r="E68" s="459">
        <v>852054200</v>
      </c>
      <c r="F68" s="459">
        <v>852054200</v>
      </c>
      <c r="G68" s="316">
        <v>4686298.1000000006</v>
      </c>
      <c r="H68" s="310">
        <v>2016</v>
      </c>
      <c r="I68" s="311"/>
      <c r="J68" s="311"/>
      <c r="M68" s="318"/>
      <c r="N68" s="318"/>
      <c r="O68" s="318"/>
      <c r="P68" s="318"/>
      <c r="Q68" s="318"/>
      <c r="R68" s="318"/>
      <c r="S68" s="319"/>
      <c r="V68" s="320"/>
      <c r="W68" s="320"/>
      <c r="X68" s="320"/>
      <c r="Y68" s="320"/>
      <c r="Z68" s="320"/>
      <c r="AA68" s="320"/>
      <c r="AB68" s="320"/>
    </row>
    <row r="69" spans="1:97" ht="12" customHeight="1">
      <c r="A69" s="297" t="s">
        <v>108</v>
      </c>
      <c r="B69" s="316">
        <v>1149616205</v>
      </c>
      <c r="C69" s="316">
        <v>968278737</v>
      </c>
      <c r="D69" s="316">
        <v>1597657800</v>
      </c>
      <c r="E69" s="459">
        <v>2747274005</v>
      </c>
      <c r="F69" s="459">
        <v>2565936537</v>
      </c>
      <c r="G69" s="316">
        <v>17448368.4516</v>
      </c>
      <c r="H69" s="310">
        <v>2016</v>
      </c>
      <c r="I69" s="311"/>
      <c r="J69" s="311"/>
      <c r="M69" s="318"/>
      <c r="N69" s="318"/>
      <c r="O69" s="318"/>
      <c r="P69" s="318"/>
      <c r="Q69" s="318"/>
      <c r="R69" s="318"/>
      <c r="S69" s="319"/>
      <c r="V69" s="320"/>
      <c r="W69" s="320"/>
      <c r="X69" s="320"/>
      <c r="Y69" s="320"/>
      <c r="Z69" s="320"/>
      <c r="AA69" s="320"/>
      <c r="AB69" s="320"/>
    </row>
    <row r="70" spans="1:97" ht="12" customHeight="1">
      <c r="A70" s="297" t="s">
        <v>110</v>
      </c>
      <c r="B70" s="316">
        <v>716019100</v>
      </c>
      <c r="C70" s="316">
        <v>594562700</v>
      </c>
      <c r="D70" s="316">
        <v>928054197</v>
      </c>
      <c r="E70" s="459">
        <v>1644073297</v>
      </c>
      <c r="F70" s="459">
        <v>1522616897</v>
      </c>
      <c r="G70" s="316">
        <v>12424412.283400001</v>
      </c>
      <c r="H70" s="310">
        <v>2016</v>
      </c>
      <c r="I70" s="311"/>
      <c r="J70" s="311"/>
      <c r="S70" s="319"/>
      <c r="V70" s="320"/>
      <c r="W70" s="320"/>
      <c r="X70" s="320"/>
      <c r="Y70" s="320"/>
      <c r="Z70" s="320"/>
      <c r="AA70" s="320"/>
      <c r="AB70" s="320"/>
    </row>
    <row r="71" spans="1:97" ht="9" customHeight="1">
      <c r="B71" s="461"/>
      <c r="C71" s="461"/>
      <c r="D71" s="461"/>
      <c r="E71" s="316"/>
      <c r="F71" s="316"/>
      <c r="G71" s="461"/>
      <c r="H71" s="462"/>
      <c r="M71" s="318"/>
      <c r="N71" s="318"/>
      <c r="O71" s="318"/>
      <c r="P71" s="318"/>
      <c r="Q71" s="318"/>
      <c r="R71" s="318"/>
      <c r="S71" s="319"/>
      <c r="V71" s="320"/>
      <c r="W71" s="320"/>
      <c r="X71" s="320"/>
      <c r="Y71" s="320"/>
      <c r="Z71" s="320"/>
      <c r="AA71" s="320"/>
      <c r="AB71" s="320"/>
    </row>
    <row r="72" spans="1:97" ht="12" customHeight="1">
      <c r="A72" s="297" t="s">
        <v>112</v>
      </c>
      <c r="B72" s="316">
        <v>1199745600</v>
      </c>
      <c r="C72" s="316">
        <v>1166562700</v>
      </c>
      <c r="D72" s="316">
        <v>1349007500</v>
      </c>
      <c r="E72" s="459">
        <v>2548753100</v>
      </c>
      <c r="F72" s="459">
        <v>2515570200</v>
      </c>
      <c r="G72" s="316">
        <v>13584079.08</v>
      </c>
      <c r="H72" s="310">
        <v>2016</v>
      </c>
      <c r="I72" s="311"/>
      <c r="J72" s="311"/>
      <c r="M72" s="318"/>
      <c r="N72" s="318"/>
      <c r="O72" s="318"/>
      <c r="P72" s="318"/>
      <c r="Q72" s="318"/>
      <c r="R72" s="318"/>
      <c r="S72" s="319"/>
      <c r="V72" s="320"/>
      <c r="W72" s="320"/>
      <c r="X72" s="320"/>
      <c r="Y72" s="320"/>
      <c r="Z72" s="320"/>
      <c r="AA72" s="320"/>
      <c r="AB72" s="320"/>
    </row>
    <row r="73" spans="1:97" ht="12" customHeight="1">
      <c r="A73" s="297" t="s">
        <v>114</v>
      </c>
      <c r="B73" s="316">
        <v>324401900</v>
      </c>
      <c r="C73" s="316">
        <v>324401900</v>
      </c>
      <c r="D73" s="316">
        <v>618744432</v>
      </c>
      <c r="E73" s="459">
        <v>943146332</v>
      </c>
      <c r="F73" s="459">
        <v>943146332</v>
      </c>
      <c r="G73" s="316">
        <v>5835246.3560840003</v>
      </c>
      <c r="H73" s="310">
        <v>2016</v>
      </c>
      <c r="I73" s="311"/>
      <c r="J73" s="311"/>
      <c r="M73" s="318"/>
      <c r="N73" s="318"/>
      <c r="O73" s="318"/>
      <c r="P73" s="318"/>
      <c r="Q73" s="318"/>
      <c r="R73" s="318"/>
      <c r="S73" s="319"/>
      <c r="V73" s="320"/>
      <c r="W73" s="320"/>
      <c r="X73" s="320"/>
      <c r="Y73" s="320"/>
      <c r="Z73" s="320"/>
      <c r="AA73" s="320"/>
      <c r="AB73" s="320"/>
    </row>
    <row r="74" spans="1:97" s="307" customFormat="1" ht="12" customHeight="1">
      <c r="A74" s="307" t="s">
        <v>116</v>
      </c>
      <c r="B74" s="321">
        <v>25609611761</v>
      </c>
      <c r="C74" s="321">
        <v>23637752331</v>
      </c>
      <c r="D74" s="321">
        <v>45564053760</v>
      </c>
      <c r="E74" s="460">
        <v>71173665521</v>
      </c>
      <c r="F74" s="460">
        <v>69201806091</v>
      </c>
      <c r="G74" s="321">
        <v>792360679.74194992</v>
      </c>
      <c r="H74" s="310">
        <v>2016</v>
      </c>
      <c r="I74" s="311"/>
      <c r="J74" s="311"/>
      <c r="K74" s="312"/>
      <c r="L74" s="312"/>
      <c r="M74" s="323"/>
      <c r="N74" s="323"/>
      <c r="O74" s="323"/>
      <c r="P74" s="323"/>
      <c r="Q74" s="323"/>
      <c r="R74" s="323"/>
      <c r="S74" s="314"/>
      <c r="T74" s="312"/>
      <c r="U74" s="312"/>
      <c r="V74" s="315"/>
      <c r="W74" s="315"/>
      <c r="X74" s="315"/>
      <c r="Y74" s="315"/>
      <c r="Z74" s="315"/>
      <c r="AA74" s="315"/>
      <c r="AB74" s="315"/>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c r="BQ74" s="312"/>
      <c r="BR74" s="312"/>
      <c r="BS74" s="312"/>
      <c r="BT74" s="312"/>
      <c r="BU74" s="312"/>
      <c r="BV74" s="312"/>
      <c r="BW74" s="312"/>
      <c r="BX74" s="312"/>
      <c r="BY74" s="312"/>
      <c r="BZ74" s="312"/>
      <c r="CA74" s="312"/>
      <c r="CB74" s="312"/>
      <c r="CC74" s="312"/>
      <c r="CD74" s="312"/>
      <c r="CE74" s="312"/>
      <c r="CF74" s="312"/>
      <c r="CG74" s="312"/>
      <c r="CH74" s="312"/>
      <c r="CI74" s="312"/>
      <c r="CJ74" s="312"/>
      <c r="CK74" s="312"/>
      <c r="CL74" s="312"/>
      <c r="CM74" s="312"/>
      <c r="CN74" s="312"/>
      <c r="CO74" s="312"/>
      <c r="CP74" s="312"/>
      <c r="CQ74" s="312"/>
      <c r="CR74" s="312"/>
      <c r="CS74" s="312"/>
    </row>
    <row r="75" spans="1:97" ht="12" customHeight="1">
      <c r="A75" s="297" t="s">
        <v>118</v>
      </c>
      <c r="B75" s="316">
        <v>2223856300</v>
      </c>
      <c r="C75" s="316">
        <v>1670810500</v>
      </c>
      <c r="D75" s="316">
        <v>2715572800</v>
      </c>
      <c r="E75" s="459">
        <v>4939429100</v>
      </c>
      <c r="F75" s="459">
        <v>4386383300</v>
      </c>
      <c r="G75" s="316">
        <v>31581959.759999998</v>
      </c>
      <c r="H75" s="310">
        <v>2016</v>
      </c>
      <c r="I75" s="311"/>
      <c r="J75" s="311"/>
      <c r="M75" s="318"/>
      <c r="N75" s="318"/>
      <c r="O75" s="318"/>
      <c r="P75" s="318"/>
      <c r="Q75" s="318"/>
      <c r="R75" s="318"/>
      <c r="S75" s="319"/>
      <c r="V75" s="320"/>
      <c r="W75" s="320"/>
      <c r="X75" s="320"/>
      <c r="Y75" s="320"/>
      <c r="Z75" s="320"/>
      <c r="AA75" s="320"/>
      <c r="AB75" s="320"/>
    </row>
    <row r="76" spans="1:97" ht="12" customHeight="1">
      <c r="A76" s="297" t="s">
        <v>120</v>
      </c>
      <c r="B76" s="316">
        <v>435942300</v>
      </c>
      <c r="C76" s="316">
        <v>435942300</v>
      </c>
      <c r="D76" s="316">
        <v>425265200</v>
      </c>
      <c r="E76" s="459">
        <v>861207500</v>
      </c>
      <c r="F76" s="459">
        <v>861207500</v>
      </c>
      <c r="G76" s="316">
        <v>3272588.5</v>
      </c>
      <c r="H76" s="310">
        <v>2016</v>
      </c>
      <c r="I76" s="311"/>
      <c r="J76" s="311"/>
      <c r="M76" s="318"/>
      <c r="N76" s="318"/>
      <c r="O76" s="318"/>
      <c r="P76" s="318"/>
      <c r="Q76" s="318"/>
      <c r="R76" s="318"/>
      <c r="S76" s="319"/>
      <c r="V76" s="320"/>
      <c r="W76" s="320"/>
      <c r="X76" s="320"/>
      <c r="Y76" s="320"/>
      <c r="Z76" s="320"/>
      <c r="AA76" s="320"/>
      <c r="AB76" s="320"/>
    </row>
    <row r="77" spans="1:97" ht="9" customHeight="1">
      <c r="B77" s="316"/>
      <c r="C77" s="316"/>
      <c r="D77" s="316"/>
      <c r="E77" s="459"/>
      <c r="F77" s="459"/>
      <c r="G77" s="316"/>
      <c r="I77" s="307"/>
      <c r="J77" s="307"/>
      <c r="M77" s="1356"/>
      <c r="N77" s="1356"/>
      <c r="O77" s="1356"/>
      <c r="P77" s="1356"/>
      <c r="Q77" s="1356"/>
      <c r="R77" s="1356"/>
      <c r="S77" s="319"/>
      <c r="V77" s="320"/>
      <c r="W77" s="320"/>
      <c r="X77" s="320"/>
      <c r="Y77" s="320"/>
      <c r="Z77" s="320"/>
      <c r="AA77" s="320"/>
      <c r="AB77" s="320"/>
    </row>
    <row r="78" spans="1:97" ht="12" customHeight="1">
      <c r="A78" s="297" t="s">
        <v>122</v>
      </c>
      <c r="B78" s="316">
        <v>1401907700</v>
      </c>
      <c r="C78" s="316">
        <v>748910100</v>
      </c>
      <c r="D78" s="316">
        <v>894021800</v>
      </c>
      <c r="E78" s="459">
        <v>2295929500</v>
      </c>
      <c r="F78" s="459">
        <v>1642931900</v>
      </c>
      <c r="G78" s="316">
        <v>11171936.92</v>
      </c>
      <c r="H78" s="310">
        <v>2016</v>
      </c>
      <c r="I78" s="311"/>
      <c r="J78" s="311"/>
      <c r="M78" s="318"/>
      <c r="N78" s="318"/>
      <c r="O78" s="318"/>
      <c r="P78" s="318"/>
      <c r="Q78" s="318"/>
      <c r="R78" s="318"/>
      <c r="S78" s="319"/>
      <c r="V78" s="320"/>
      <c r="W78" s="320"/>
      <c r="X78" s="320"/>
      <c r="Y78" s="320"/>
      <c r="Z78" s="320"/>
      <c r="AA78" s="320"/>
      <c r="AB78" s="320"/>
    </row>
    <row r="79" spans="1:97" s="307" customFormat="1" ht="12" customHeight="1">
      <c r="A79" s="307" t="s">
        <v>124</v>
      </c>
      <c r="B79" s="321">
        <v>788490350</v>
      </c>
      <c r="C79" s="321">
        <v>788490350</v>
      </c>
      <c r="D79" s="321">
        <v>897709910</v>
      </c>
      <c r="E79" s="460">
        <v>1686200260</v>
      </c>
      <c r="F79" s="460">
        <v>1686200260</v>
      </c>
      <c r="G79" s="321">
        <v>9105481.404000001</v>
      </c>
      <c r="H79" s="310">
        <v>2016</v>
      </c>
      <c r="I79" s="311"/>
      <c r="J79" s="311"/>
      <c r="K79" s="312"/>
      <c r="L79" s="312"/>
      <c r="M79" s="323"/>
      <c r="N79" s="323"/>
      <c r="O79" s="323"/>
      <c r="P79" s="323"/>
      <c r="Q79" s="323"/>
      <c r="R79" s="323"/>
      <c r="S79" s="314"/>
      <c r="T79" s="312"/>
      <c r="U79" s="312"/>
      <c r="V79" s="315"/>
      <c r="W79" s="315"/>
      <c r="X79" s="315"/>
      <c r="Y79" s="315"/>
      <c r="Z79" s="315"/>
      <c r="AA79" s="315"/>
      <c r="AB79" s="315"/>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c r="BQ79" s="312"/>
      <c r="BR79" s="312"/>
      <c r="BS79" s="312"/>
      <c r="BT79" s="312"/>
      <c r="BU79" s="312"/>
      <c r="BV79" s="312"/>
      <c r="BW79" s="312"/>
      <c r="BX79" s="312"/>
      <c r="BY79" s="312"/>
      <c r="BZ79" s="312"/>
      <c r="CA79" s="312"/>
      <c r="CB79" s="312"/>
      <c r="CC79" s="312"/>
      <c r="CD79" s="312"/>
      <c r="CE79" s="312"/>
      <c r="CF79" s="312"/>
      <c r="CG79" s="312"/>
      <c r="CH79" s="312"/>
      <c r="CI79" s="312"/>
      <c r="CJ79" s="312"/>
      <c r="CK79" s="312"/>
      <c r="CL79" s="312"/>
      <c r="CM79" s="312"/>
      <c r="CN79" s="312"/>
      <c r="CO79" s="312"/>
      <c r="CP79" s="312"/>
      <c r="CQ79" s="312"/>
      <c r="CR79" s="312"/>
      <c r="CS79" s="312"/>
    </row>
    <row r="80" spans="1:97" ht="12" customHeight="1">
      <c r="A80" s="297" t="s">
        <v>126</v>
      </c>
      <c r="B80" s="316">
        <v>1539401900</v>
      </c>
      <c r="C80" s="316">
        <v>1539401900</v>
      </c>
      <c r="D80" s="316">
        <v>2456530200</v>
      </c>
      <c r="E80" s="459">
        <v>3995932100</v>
      </c>
      <c r="F80" s="459">
        <v>3995932100</v>
      </c>
      <c r="G80" s="316">
        <v>16782914.82</v>
      </c>
      <c r="H80" s="298" t="s">
        <v>1072</v>
      </c>
      <c r="I80" s="311"/>
      <c r="J80" s="311"/>
      <c r="M80" s="318"/>
      <c r="N80" s="318"/>
      <c r="O80" s="318"/>
      <c r="P80" s="318"/>
      <c r="Q80" s="318"/>
      <c r="R80" s="318"/>
      <c r="S80" s="319"/>
      <c r="V80" s="320"/>
      <c r="W80" s="320"/>
      <c r="X80" s="320"/>
      <c r="Y80" s="320"/>
      <c r="Z80" s="320"/>
      <c r="AA80" s="320"/>
      <c r="AB80" s="320"/>
    </row>
    <row r="81" spans="1:28" ht="12" customHeight="1">
      <c r="A81" s="297" t="s">
        <v>128</v>
      </c>
      <c r="B81" s="316">
        <v>1129455000</v>
      </c>
      <c r="C81" s="316">
        <v>1051884000</v>
      </c>
      <c r="D81" s="316">
        <v>1127443400</v>
      </c>
      <c r="E81" s="459">
        <v>2256898400</v>
      </c>
      <c r="F81" s="459">
        <v>2179327400</v>
      </c>
      <c r="G81" s="316">
        <v>12204233.440000001</v>
      </c>
      <c r="H81" s="310">
        <v>2016</v>
      </c>
      <c r="I81" s="311"/>
      <c r="J81" s="311"/>
      <c r="M81" s="324"/>
      <c r="S81" s="319"/>
      <c r="V81" s="320"/>
      <c r="W81" s="320"/>
      <c r="X81" s="320"/>
      <c r="Y81" s="320"/>
      <c r="Z81" s="320"/>
      <c r="AA81" s="320"/>
      <c r="AB81" s="320"/>
    </row>
    <row r="82" spans="1:28" ht="12" customHeight="1">
      <c r="A82" s="297" t="s">
        <v>130</v>
      </c>
      <c r="B82" s="316">
        <v>2207295800</v>
      </c>
      <c r="C82" s="316">
        <v>2018096000</v>
      </c>
      <c r="D82" s="316">
        <v>5540038300</v>
      </c>
      <c r="E82" s="459">
        <v>7747334100</v>
      </c>
      <c r="F82" s="459">
        <v>7558134300</v>
      </c>
      <c r="G82" s="316">
        <v>67267395.269999996</v>
      </c>
      <c r="H82" s="310">
        <v>2016</v>
      </c>
      <c r="I82" s="311"/>
      <c r="J82" s="311"/>
      <c r="M82" s="318"/>
      <c r="N82" s="318"/>
      <c r="O82" s="318"/>
      <c r="P82" s="318"/>
      <c r="Q82" s="318"/>
      <c r="R82" s="318"/>
      <c r="S82" s="319"/>
      <c r="V82" s="320"/>
      <c r="W82" s="320"/>
      <c r="X82" s="320"/>
      <c r="Y82" s="320"/>
      <c r="Z82" s="320"/>
      <c r="AA82" s="320"/>
      <c r="AB82" s="320"/>
    </row>
    <row r="83" spans="1:28" ht="15">
      <c r="A83" s="296" t="s">
        <v>891</v>
      </c>
      <c r="M83" s="318"/>
      <c r="N83" s="318"/>
      <c r="O83" s="318"/>
      <c r="P83" s="318"/>
      <c r="Q83" s="318"/>
      <c r="R83" s="318"/>
      <c r="S83" s="319"/>
      <c r="V83" s="320"/>
      <c r="W83" s="320"/>
      <c r="X83" s="320"/>
      <c r="Y83" s="320"/>
      <c r="Z83" s="320"/>
      <c r="AA83" s="320"/>
      <c r="AB83" s="320"/>
    </row>
    <row r="84" spans="1:28" ht="12.75">
      <c r="A84" s="1352" t="str">
        <f>A43</f>
        <v>Real Estate Fair Market Value (FMV), Fair Market Value (Taxable), and Local Levy by Locality - Tax Year 2016</v>
      </c>
      <c r="B84" s="1353"/>
      <c r="C84" s="1353"/>
      <c r="D84" s="1353"/>
      <c r="E84" s="1353"/>
      <c r="F84" s="1353"/>
      <c r="G84" s="1353"/>
      <c r="H84" s="1353"/>
      <c r="M84" s="318"/>
      <c r="N84" s="318"/>
      <c r="O84" s="318"/>
      <c r="P84" s="318"/>
      <c r="Q84" s="318"/>
      <c r="R84" s="318"/>
      <c r="S84" s="319"/>
      <c r="V84" s="320"/>
      <c r="W84" s="320"/>
      <c r="X84" s="320"/>
      <c r="Y84" s="320"/>
      <c r="Z84" s="320"/>
      <c r="AA84" s="320"/>
      <c r="AB84" s="320"/>
    </row>
    <row r="85" spans="1:28" ht="11.25" customHeight="1" thickBot="1">
      <c r="A85" s="302"/>
      <c r="B85" s="302"/>
      <c r="C85" s="302"/>
      <c r="D85" s="302"/>
      <c r="E85" s="302"/>
      <c r="F85" s="302"/>
      <c r="G85" s="302"/>
      <c r="H85" s="302"/>
      <c r="M85" s="318"/>
      <c r="N85" s="318"/>
      <c r="O85" s="318"/>
      <c r="P85" s="318"/>
      <c r="Q85" s="318"/>
      <c r="R85" s="318"/>
      <c r="S85" s="319"/>
      <c r="V85" s="320"/>
      <c r="W85" s="320"/>
      <c r="X85" s="320"/>
      <c r="Y85" s="320"/>
      <c r="Z85" s="320"/>
      <c r="AA85" s="320"/>
      <c r="AB85" s="320"/>
    </row>
    <row r="86" spans="1:28" ht="11.25" customHeight="1">
      <c r="M86" s="318"/>
      <c r="N86" s="318"/>
      <c r="O86" s="318"/>
      <c r="P86" s="318"/>
      <c r="Q86" s="318"/>
      <c r="R86" s="318"/>
      <c r="S86" s="319"/>
      <c r="V86" s="320"/>
      <c r="W86" s="320"/>
      <c r="X86" s="320"/>
      <c r="Y86" s="320"/>
      <c r="Z86" s="320"/>
      <c r="AA86" s="320"/>
      <c r="AB86" s="320"/>
    </row>
    <row r="87" spans="1:28" ht="11.25" customHeight="1">
      <c r="A87" s="303" t="s">
        <v>25</v>
      </c>
      <c r="B87" s="303" t="s">
        <v>834</v>
      </c>
      <c r="C87" s="303" t="s">
        <v>835</v>
      </c>
      <c r="D87" s="303" t="s">
        <v>836</v>
      </c>
      <c r="E87" s="303" t="s">
        <v>837</v>
      </c>
      <c r="F87" s="303" t="s">
        <v>838</v>
      </c>
      <c r="G87" s="303" t="s">
        <v>839</v>
      </c>
      <c r="H87" s="304" t="s">
        <v>840</v>
      </c>
      <c r="M87" s="318"/>
      <c r="N87" s="318"/>
      <c r="O87" s="318"/>
      <c r="P87" s="318"/>
      <c r="Q87" s="318"/>
      <c r="R87" s="318"/>
      <c r="S87" s="319"/>
      <c r="V87" s="320"/>
      <c r="W87" s="320"/>
      <c r="X87" s="320"/>
      <c r="Y87" s="320"/>
      <c r="Z87" s="320"/>
      <c r="AA87" s="320"/>
      <c r="AB87" s="320"/>
    </row>
    <row r="88" spans="1:28" ht="8.25" customHeight="1">
      <c r="B88" s="325"/>
      <c r="C88" s="325"/>
      <c r="D88" s="325"/>
      <c r="E88" s="316"/>
      <c r="F88" s="316"/>
      <c r="G88" s="325"/>
      <c r="H88" s="326"/>
      <c r="M88" s="318"/>
      <c r="N88" s="318"/>
      <c r="O88" s="318"/>
      <c r="P88" s="318"/>
      <c r="Q88" s="318"/>
      <c r="R88" s="318"/>
      <c r="S88" s="319"/>
      <c r="V88" s="320"/>
      <c r="W88" s="320"/>
      <c r="X88" s="320"/>
      <c r="Y88" s="320"/>
      <c r="Z88" s="320"/>
      <c r="AA88" s="320"/>
      <c r="AB88" s="320"/>
    </row>
    <row r="89" spans="1:28" ht="12" customHeight="1">
      <c r="A89" s="297" t="s">
        <v>132</v>
      </c>
      <c r="B89" s="327">
        <v>1344112900</v>
      </c>
      <c r="C89" s="327">
        <v>803578250</v>
      </c>
      <c r="D89" s="327">
        <v>1659229200</v>
      </c>
      <c r="E89" s="328">
        <v>3003342100</v>
      </c>
      <c r="F89" s="328">
        <v>2462807450</v>
      </c>
      <c r="G89" s="327">
        <v>17732213.640000001</v>
      </c>
      <c r="H89" s="310">
        <v>2016</v>
      </c>
      <c r="I89" s="311"/>
      <c r="J89" s="311"/>
      <c r="M89" s="318"/>
      <c r="N89" s="318"/>
      <c r="O89" s="318"/>
      <c r="P89" s="318"/>
      <c r="Q89" s="318"/>
      <c r="R89" s="318"/>
      <c r="S89" s="319"/>
      <c r="V89" s="320"/>
      <c r="W89" s="320"/>
      <c r="X89" s="320"/>
      <c r="Y89" s="320"/>
      <c r="Z89" s="320"/>
      <c r="AA89" s="320"/>
      <c r="AB89" s="320"/>
    </row>
    <row r="90" spans="1:28" ht="12" customHeight="1">
      <c r="A90" s="297" t="s">
        <v>134</v>
      </c>
      <c r="B90" s="316">
        <v>1089616000</v>
      </c>
      <c r="C90" s="316">
        <v>1002995500</v>
      </c>
      <c r="D90" s="316">
        <v>1584253400</v>
      </c>
      <c r="E90" s="317">
        <v>2673869400</v>
      </c>
      <c r="F90" s="317">
        <v>2587248900</v>
      </c>
      <c r="G90" s="316">
        <v>21474165.869999997</v>
      </c>
      <c r="H90" s="310">
        <v>2016</v>
      </c>
      <c r="I90" s="311"/>
      <c r="J90" s="311"/>
      <c r="M90" s="318"/>
      <c r="N90" s="318"/>
      <c r="O90" s="318"/>
      <c r="P90" s="318"/>
      <c r="Q90" s="318"/>
      <c r="R90" s="318"/>
      <c r="S90" s="319"/>
      <c r="V90" s="320"/>
      <c r="W90" s="320"/>
      <c r="X90" s="320"/>
      <c r="Y90" s="320"/>
      <c r="Z90" s="320"/>
      <c r="AA90" s="320"/>
      <c r="AB90" s="320"/>
    </row>
    <row r="91" spans="1:28" ht="12" customHeight="1">
      <c r="A91" s="297" t="s">
        <v>136</v>
      </c>
      <c r="B91" s="316">
        <v>989140600</v>
      </c>
      <c r="C91" s="316">
        <v>874781500</v>
      </c>
      <c r="D91" s="316">
        <v>927825550</v>
      </c>
      <c r="E91" s="317">
        <v>1916966150</v>
      </c>
      <c r="F91" s="317">
        <v>1802607050</v>
      </c>
      <c r="G91" s="316">
        <v>14961638.514999999</v>
      </c>
      <c r="H91" s="310">
        <v>2016</v>
      </c>
      <c r="I91" s="311"/>
      <c r="J91" s="311"/>
      <c r="M91" s="318"/>
      <c r="N91" s="318"/>
      <c r="O91" s="318"/>
      <c r="P91" s="318"/>
      <c r="Q91" s="318"/>
      <c r="R91" s="318"/>
      <c r="S91" s="319"/>
      <c r="V91" s="320"/>
      <c r="W91" s="320"/>
      <c r="X91" s="320"/>
      <c r="Y91" s="320"/>
      <c r="Z91" s="320"/>
      <c r="AA91" s="320"/>
      <c r="AB91" s="320"/>
    </row>
    <row r="92" spans="1:28" ht="12" customHeight="1">
      <c r="A92" s="297" t="s">
        <v>138</v>
      </c>
      <c r="B92" s="316">
        <v>1402933200</v>
      </c>
      <c r="C92" s="316">
        <v>1237749078</v>
      </c>
      <c r="D92" s="316">
        <v>1607378600</v>
      </c>
      <c r="E92" s="317">
        <v>3010311800</v>
      </c>
      <c r="F92" s="317">
        <v>2845127678</v>
      </c>
      <c r="G92" s="316">
        <v>15363689.461200003</v>
      </c>
      <c r="H92" s="310">
        <v>2016</v>
      </c>
      <c r="I92" s="311"/>
      <c r="J92" s="311"/>
      <c r="M92" s="318"/>
      <c r="N92" s="318"/>
      <c r="O92" s="318"/>
      <c r="P92" s="318"/>
      <c r="Q92" s="318"/>
      <c r="R92" s="318"/>
      <c r="S92" s="319"/>
      <c r="V92" s="320"/>
      <c r="W92" s="320"/>
      <c r="X92" s="320"/>
      <c r="Y92" s="320"/>
      <c r="Z92" s="320"/>
      <c r="AA92" s="320"/>
      <c r="AB92" s="320"/>
    </row>
    <row r="93" spans="1:28" s="312" customFormat="1" ht="12" customHeight="1">
      <c r="A93" s="307" t="s">
        <v>140</v>
      </c>
      <c r="B93" s="321">
        <v>344097953</v>
      </c>
      <c r="C93" s="321">
        <v>319444602</v>
      </c>
      <c r="D93" s="321">
        <v>575122175</v>
      </c>
      <c r="E93" s="322">
        <v>919220128</v>
      </c>
      <c r="F93" s="322">
        <v>894566777</v>
      </c>
      <c r="G93" s="321">
        <v>4204463.8518999992</v>
      </c>
      <c r="H93" s="310">
        <v>2016</v>
      </c>
      <c r="I93" s="311"/>
      <c r="J93" s="311"/>
      <c r="M93" s="323"/>
      <c r="N93" s="323"/>
      <c r="O93" s="323"/>
      <c r="P93" s="323"/>
      <c r="Q93" s="323"/>
      <c r="R93" s="323"/>
      <c r="S93" s="314"/>
      <c r="V93" s="315"/>
      <c r="W93" s="315"/>
      <c r="X93" s="315"/>
      <c r="Y93" s="315"/>
      <c r="Z93" s="315"/>
      <c r="AA93" s="315"/>
      <c r="AB93" s="315"/>
    </row>
    <row r="94" spans="1:28" ht="9" customHeight="1">
      <c r="B94" s="316"/>
      <c r="C94" s="316"/>
      <c r="D94" s="316"/>
      <c r="E94" s="317"/>
      <c r="F94" s="317"/>
      <c r="G94" s="316"/>
      <c r="I94" s="307"/>
      <c r="J94" s="307"/>
      <c r="M94" s="318"/>
      <c r="N94" s="318"/>
      <c r="O94" s="318"/>
      <c r="P94" s="318"/>
      <c r="Q94" s="318"/>
      <c r="R94" s="318"/>
      <c r="S94" s="319"/>
      <c r="V94" s="320"/>
      <c r="W94" s="320"/>
      <c r="X94" s="320"/>
      <c r="Y94" s="320"/>
      <c r="Z94" s="320"/>
      <c r="AA94" s="320"/>
      <c r="AB94" s="320"/>
    </row>
    <row r="95" spans="1:28" ht="12" customHeight="1">
      <c r="A95" s="297" t="s">
        <v>142</v>
      </c>
      <c r="B95" s="316">
        <v>1606637100</v>
      </c>
      <c r="C95" s="316">
        <v>1264831000</v>
      </c>
      <c r="D95" s="316">
        <v>2450593300</v>
      </c>
      <c r="E95" s="317">
        <v>4057230400</v>
      </c>
      <c r="F95" s="317">
        <v>3715424300</v>
      </c>
      <c r="G95" s="316">
        <v>29872011.372000001</v>
      </c>
      <c r="H95" s="310">
        <v>2016</v>
      </c>
      <c r="I95" s="311"/>
      <c r="J95" s="311"/>
      <c r="M95" s="318"/>
      <c r="N95" s="318"/>
      <c r="O95" s="318"/>
      <c r="P95" s="318"/>
      <c r="Q95" s="318"/>
      <c r="R95" s="318"/>
      <c r="S95" s="319"/>
      <c r="V95" s="320"/>
      <c r="W95" s="320"/>
      <c r="X95" s="320"/>
      <c r="Y95" s="320"/>
      <c r="Z95" s="320"/>
      <c r="AA95" s="320"/>
      <c r="AB95" s="320"/>
    </row>
    <row r="96" spans="1:28" ht="12" customHeight="1">
      <c r="A96" s="297" t="s">
        <v>144</v>
      </c>
      <c r="B96" s="316">
        <v>1089156500</v>
      </c>
      <c r="C96" s="316">
        <v>604155925</v>
      </c>
      <c r="D96" s="316">
        <v>1403246800</v>
      </c>
      <c r="E96" s="317">
        <v>2492403300</v>
      </c>
      <c r="F96" s="317">
        <v>2007402725</v>
      </c>
      <c r="G96" s="316">
        <v>13248857.985000001</v>
      </c>
      <c r="H96" s="310">
        <v>2016</v>
      </c>
      <c r="I96" s="311"/>
      <c r="J96" s="311"/>
      <c r="M96" s="318"/>
      <c r="N96" s="318"/>
      <c r="O96" s="318"/>
      <c r="P96" s="318"/>
      <c r="Q96" s="318"/>
      <c r="R96" s="318"/>
      <c r="S96" s="319"/>
      <c r="V96" s="320"/>
      <c r="W96" s="320"/>
      <c r="X96" s="320"/>
      <c r="Y96" s="320"/>
      <c r="Z96" s="320"/>
      <c r="AA96" s="320"/>
      <c r="AB96" s="320"/>
    </row>
    <row r="97" spans="1:97" s="307" customFormat="1" ht="12" customHeight="1">
      <c r="A97" s="307" t="s">
        <v>145</v>
      </c>
      <c r="B97" s="321">
        <v>742468300</v>
      </c>
      <c r="C97" s="321">
        <v>742468300</v>
      </c>
      <c r="D97" s="321">
        <v>819367800</v>
      </c>
      <c r="E97" s="322">
        <v>1561836100</v>
      </c>
      <c r="F97" s="322">
        <v>1561836100</v>
      </c>
      <c r="G97" s="321">
        <v>8902465.7699999996</v>
      </c>
      <c r="H97" s="310">
        <v>2016</v>
      </c>
      <c r="I97" s="311"/>
      <c r="J97" s="311"/>
      <c r="K97" s="312"/>
      <c r="L97" s="312"/>
      <c r="M97" s="312"/>
      <c r="N97" s="312"/>
      <c r="O97" s="312"/>
      <c r="P97" s="312"/>
      <c r="Q97" s="312"/>
      <c r="R97" s="312"/>
      <c r="S97" s="314"/>
      <c r="T97" s="312"/>
      <c r="U97" s="312"/>
      <c r="V97" s="315"/>
      <c r="W97" s="315"/>
      <c r="X97" s="315"/>
      <c r="Y97" s="315"/>
      <c r="Z97" s="315"/>
      <c r="AA97" s="315"/>
      <c r="AB97" s="315"/>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c r="BR97" s="312"/>
      <c r="BS97" s="312"/>
      <c r="BT97" s="312"/>
      <c r="BU97" s="312"/>
      <c r="BV97" s="312"/>
      <c r="BW97" s="312"/>
      <c r="BX97" s="312"/>
      <c r="BY97" s="312"/>
      <c r="BZ97" s="312"/>
      <c r="CA97" s="312"/>
      <c r="CB97" s="312"/>
      <c r="CC97" s="312"/>
      <c r="CD97" s="312"/>
      <c r="CE97" s="312"/>
      <c r="CF97" s="312"/>
      <c r="CG97" s="312"/>
      <c r="CH97" s="312"/>
      <c r="CI97" s="312"/>
      <c r="CJ97" s="312"/>
      <c r="CK97" s="312"/>
      <c r="CL97" s="312"/>
      <c r="CM97" s="312"/>
      <c r="CN97" s="312"/>
      <c r="CO97" s="312"/>
      <c r="CP97" s="312"/>
      <c r="CQ97" s="312"/>
      <c r="CR97" s="312"/>
      <c r="CS97" s="312"/>
    </row>
    <row r="98" spans="1:97" ht="12" customHeight="1">
      <c r="A98" s="297" t="s">
        <v>147</v>
      </c>
      <c r="B98" s="316">
        <v>1814481995</v>
      </c>
      <c r="C98" s="316">
        <v>1265200495</v>
      </c>
      <c r="D98" s="316">
        <v>2679680250</v>
      </c>
      <c r="E98" s="317">
        <v>4494162245</v>
      </c>
      <c r="F98" s="317">
        <v>3944880745</v>
      </c>
      <c r="G98" s="316">
        <v>23274796.395500001</v>
      </c>
      <c r="H98" s="310">
        <v>2016</v>
      </c>
      <c r="I98" s="311"/>
      <c r="J98" s="311"/>
      <c r="M98" s="318"/>
      <c r="N98" s="318"/>
      <c r="O98" s="318"/>
      <c r="P98" s="318"/>
      <c r="Q98" s="318"/>
      <c r="R98" s="318"/>
      <c r="S98" s="319"/>
      <c r="V98" s="320"/>
      <c r="W98" s="320"/>
      <c r="X98" s="320"/>
      <c r="Y98" s="320"/>
      <c r="Z98" s="320"/>
      <c r="AA98" s="320"/>
      <c r="AB98" s="320"/>
    </row>
    <row r="99" spans="1:97" ht="12" customHeight="1">
      <c r="A99" s="297" t="s">
        <v>149</v>
      </c>
      <c r="B99" s="316">
        <v>1598472200</v>
      </c>
      <c r="C99" s="316">
        <v>1270032500</v>
      </c>
      <c r="D99" s="316">
        <v>2010434200</v>
      </c>
      <c r="E99" s="317">
        <v>3608906400</v>
      </c>
      <c r="F99" s="317">
        <v>3280466700</v>
      </c>
      <c r="G99" s="316">
        <v>29524200.300000001</v>
      </c>
      <c r="H99" s="298" t="s">
        <v>1072</v>
      </c>
      <c r="I99" s="311"/>
      <c r="J99" s="311"/>
      <c r="M99" s="318"/>
      <c r="N99" s="318"/>
      <c r="O99" s="318"/>
      <c r="P99" s="318"/>
      <c r="Q99" s="318"/>
      <c r="R99" s="318"/>
      <c r="S99" s="319"/>
      <c r="V99" s="320"/>
      <c r="W99" s="320"/>
      <c r="X99" s="320"/>
      <c r="Y99" s="320"/>
      <c r="Z99" s="320"/>
      <c r="AA99" s="320"/>
      <c r="AB99" s="320"/>
    </row>
    <row r="100" spans="1:97" ht="12" customHeight="1">
      <c r="B100" s="325"/>
      <c r="C100" s="325"/>
      <c r="D100" s="325"/>
      <c r="E100" s="316"/>
      <c r="F100" s="316"/>
      <c r="G100" s="325"/>
      <c r="H100" s="326"/>
      <c r="I100" s="307"/>
      <c r="J100" s="307"/>
      <c r="M100" s="318"/>
      <c r="N100" s="318"/>
      <c r="O100" s="318"/>
      <c r="P100" s="318"/>
      <c r="Q100" s="318"/>
      <c r="R100" s="318"/>
      <c r="S100" s="319"/>
      <c r="V100" s="320"/>
      <c r="W100" s="320"/>
      <c r="X100" s="320"/>
      <c r="Y100" s="320"/>
      <c r="Z100" s="320"/>
      <c r="AA100" s="320"/>
      <c r="AB100" s="320"/>
    </row>
    <row r="101" spans="1:97" s="307" customFormat="1" ht="12" customHeight="1">
      <c r="A101" s="307" t="s">
        <v>150</v>
      </c>
      <c r="B101" s="321">
        <v>549846100</v>
      </c>
      <c r="C101" s="321">
        <v>535499100</v>
      </c>
      <c r="D101" s="321">
        <v>952147340</v>
      </c>
      <c r="E101" s="322">
        <v>1501993440</v>
      </c>
      <c r="F101" s="322">
        <v>1487646440</v>
      </c>
      <c r="G101" s="321">
        <v>7586996.8440000005</v>
      </c>
      <c r="H101" s="310">
        <v>2016</v>
      </c>
      <c r="I101" s="311"/>
      <c r="J101" s="311"/>
      <c r="K101" s="312"/>
      <c r="L101" s="312"/>
      <c r="M101" s="323"/>
      <c r="N101" s="323"/>
      <c r="O101" s="323"/>
      <c r="P101" s="323"/>
      <c r="Q101" s="323"/>
      <c r="R101" s="323"/>
      <c r="S101" s="314"/>
      <c r="T101" s="312"/>
      <c r="U101" s="312"/>
      <c r="V101" s="315"/>
      <c r="W101" s="315"/>
      <c r="X101" s="315"/>
      <c r="Y101" s="315"/>
      <c r="Z101" s="315"/>
      <c r="AA101" s="315"/>
      <c r="AB101" s="315"/>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c r="BR101" s="312"/>
      <c r="BS101" s="312"/>
      <c r="BT101" s="312"/>
      <c r="BU101" s="312"/>
      <c r="BV101" s="312"/>
      <c r="BW101" s="312"/>
      <c r="BX101" s="312"/>
      <c r="BY101" s="312"/>
      <c r="BZ101" s="312"/>
      <c r="CA101" s="312"/>
      <c r="CB101" s="312"/>
      <c r="CC101" s="312"/>
      <c r="CD101" s="312"/>
      <c r="CE101" s="312"/>
      <c r="CF101" s="312"/>
      <c r="CG101" s="312"/>
      <c r="CH101" s="312"/>
      <c r="CI101" s="312"/>
      <c r="CJ101" s="312"/>
      <c r="CK101" s="312"/>
      <c r="CL101" s="312"/>
      <c r="CM101" s="312"/>
      <c r="CN101" s="312"/>
      <c r="CO101" s="312"/>
      <c r="CP101" s="312"/>
      <c r="CQ101" s="312"/>
      <c r="CR101" s="312"/>
      <c r="CS101" s="312"/>
    </row>
    <row r="102" spans="1:97" ht="12" customHeight="1">
      <c r="A102" s="297" t="s">
        <v>152</v>
      </c>
      <c r="B102" s="316">
        <v>935340700</v>
      </c>
      <c r="C102" s="316">
        <v>781758600</v>
      </c>
      <c r="D102" s="316">
        <v>1884552300</v>
      </c>
      <c r="E102" s="317">
        <v>2819893000</v>
      </c>
      <c r="F102" s="317">
        <v>2666310900</v>
      </c>
      <c r="G102" s="316">
        <v>22930273.739999998</v>
      </c>
      <c r="H102" s="298" t="s">
        <v>1072</v>
      </c>
      <c r="I102" s="311"/>
      <c r="J102" s="311"/>
      <c r="M102" s="318"/>
      <c r="N102" s="318"/>
      <c r="O102" s="318"/>
      <c r="P102" s="318"/>
      <c r="Q102" s="318"/>
      <c r="R102" s="318"/>
      <c r="S102" s="319"/>
      <c r="V102" s="320"/>
      <c r="W102" s="320"/>
      <c r="X102" s="320"/>
      <c r="Y102" s="320"/>
      <c r="Z102" s="320"/>
      <c r="AA102" s="320"/>
      <c r="AB102" s="320"/>
    </row>
    <row r="103" spans="1:97" s="307" customFormat="1" ht="12.75" customHeight="1">
      <c r="A103" s="307" t="s">
        <v>154</v>
      </c>
      <c r="B103" s="321">
        <v>18317830300</v>
      </c>
      <c r="C103" s="321">
        <v>17917610700</v>
      </c>
      <c r="D103" s="321">
        <v>35863072800</v>
      </c>
      <c r="E103" s="322">
        <v>54180903100</v>
      </c>
      <c r="F103" s="322">
        <v>53780683500</v>
      </c>
      <c r="G103" s="321">
        <v>603419268.87</v>
      </c>
      <c r="H103" s="310">
        <v>2016</v>
      </c>
      <c r="I103" s="311"/>
      <c r="J103" s="311"/>
      <c r="K103" s="312"/>
      <c r="L103" s="312"/>
      <c r="M103" s="323"/>
      <c r="N103" s="323"/>
      <c r="O103" s="323"/>
      <c r="P103" s="323"/>
      <c r="Q103" s="323"/>
      <c r="R103" s="323"/>
      <c r="S103" s="314"/>
      <c r="T103" s="312"/>
      <c r="U103" s="312"/>
      <c r="V103" s="315"/>
      <c r="W103" s="315"/>
      <c r="X103" s="315"/>
      <c r="Y103" s="315"/>
      <c r="Z103" s="315"/>
      <c r="AA103" s="315"/>
      <c r="AB103" s="315"/>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c r="BP103" s="312"/>
      <c r="BQ103" s="312"/>
      <c r="BR103" s="312"/>
      <c r="BS103" s="312"/>
      <c r="BT103" s="312"/>
      <c r="BU103" s="312"/>
      <c r="BV103" s="312"/>
      <c r="BW103" s="312"/>
      <c r="BX103" s="312"/>
      <c r="BY103" s="312"/>
      <c r="BZ103" s="312"/>
      <c r="CA103" s="312"/>
      <c r="CB103" s="312"/>
      <c r="CC103" s="312"/>
      <c r="CD103" s="312"/>
      <c r="CE103" s="312"/>
      <c r="CF103" s="312"/>
      <c r="CG103" s="312"/>
      <c r="CH103" s="312"/>
      <c r="CI103" s="312"/>
      <c r="CJ103" s="312"/>
      <c r="CK103" s="312"/>
      <c r="CL103" s="312"/>
      <c r="CM103" s="312"/>
      <c r="CN103" s="312"/>
      <c r="CO103" s="312"/>
      <c r="CP103" s="312"/>
      <c r="CQ103" s="312"/>
      <c r="CR103" s="312"/>
      <c r="CS103" s="312"/>
    </row>
    <row r="104" spans="1:97" s="307" customFormat="1" ht="12" customHeight="1">
      <c r="A104" s="307" t="s">
        <v>156</v>
      </c>
      <c r="B104" s="321">
        <v>903467600</v>
      </c>
      <c r="C104" s="321">
        <v>750152900</v>
      </c>
      <c r="D104" s="321">
        <v>1781012550</v>
      </c>
      <c r="E104" s="322">
        <v>2684480150</v>
      </c>
      <c r="F104" s="322">
        <v>2531165450</v>
      </c>
      <c r="G104" s="321">
        <v>16199458.880000001</v>
      </c>
      <c r="H104" s="310">
        <v>2016</v>
      </c>
      <c r="I104" s="311"/>
      <c r="J104" s="311"/>
      <c r="K104" s="312"/>
      <c r="L104" s="312"/>
      <c r="M104" s="323"/>
      <c r="N104" s="323"/>
      <c r="O104" s="323"/>
      <c r="P104" s="323"/>
      <c r="Q104" s="323"/>
      <c r="R104" s="323"/>
      <c r="S104" s="314"/>
      <c r="T104" s="312"/>
      <c r="U104" s="312"/>
      <c r="V104" s="315"/>
      <c r="W104" s="315"/>
      <c r="X104" s="315"/>
      <c r="Y104" s="315"/>
      <c r="Z104" s="315"/>
      <c r="AA104" s="315"/>
      <c r="AB104" s="315"/>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c r="BR104" s="312"/>
      <c r="BS104" s="312"/>
      <c r="BT104" s="312"/>
      <c r="BU104" s="312"/>
      <c r="BV104" s="312"/>
      <c r="BW104" s="312"/>
      <c r="BX104" s="312"/>
      <c r="BY104" s="312"/>
      <c r="BZ104" s="312"/>
      <c r="CA104" s="312"/>
      <c r="CB104" s="312"/>
      <c r="CC104" s="312"/>
      <c r="CD104" s="312"/>
      <c r="CE104" s="312"/>
      <c r="CF104" s="312"/>
      <c r="CG104" s="312"/>
      <c r="CH104" s="312"/>
      <c r="CI104" s="312"/>
      <c r="CJ104" s="312"/>
      <c r="CK104" s="312"/>
      <c r="CL104" s="312"/>
      <c r="CM104" s="312"/>
      <c r="CN104" s="312"/>
      <c r="CO104" s="312"/>
      <c r="CP104" s="312"/>
      <c r="CQ104" s="312"/>
      <c r="CR104" s="312"/>
      <c r="CS104" s="312"/>
    </row>
    <row r="105" spans="1:97" s="307" customFormat="1" ht="12" customHeight="1">
      <c r="A105" s="307" t="s">
        <v>158</v>
      </c>
      <c r="B105" s="321">
        <v>1208780800</v>
      </c>
      <c r="C105" s="321">
        <v>630892900</v>
      </c>
      <c r="D105" s="321">
        <v>925696700</v>
      </c>
      <c r="E105" s="322">
        <v>2134477500</v>
      </c>
      <c r="F105" s="322">
        <v>1556589600</v>
      </c>
      <c r="G105" s="321">
        <v>10117832.4</v>
      </c>
      <c r="H105" s="310">
        <v>2016</v>
      </c>
      <c r="I105" s="311"/>
      <c r="J105" s="311"/>
      <c r="K105" s="312"/>
      <c r="L105" s="312"/>
      <c r="M105" s="323"/>
      <c r="N105" s="323"/>
      <c r="O105" s="323"/>
      <c r="P105" s="323"/>
      <c r="Q105" s="323"/>
      <c r="R105" s="323"/>
      <c r="S105" s="314"/>
      <c r="T105" s="312"/>
      <c r="U105" s="312"/>
      <c r="V105" s="315"/>
      <c r="W105" s="315"/>
      <c r="X105" s="315"/>
      <c r="Y105" s="315"/>
      <c r="Z105" s="315"/>
      <c r="AA105" s="315"/>
      <c r="AB105" s="315"/>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2"/>
      <c r="AZ105" s="312"/>
      <c r="BA105" s="312"/>
      <c r="BB105" s="312"/>
      <c r="BC105" s="312"/>
      <c r="BD105" s="312"/>
      <c r="BE105" s="312"/>
      <c r="BF105" s="312"/>
      <c r="BG105" s="312"/>
      <c r="BH105" s="312"/>
      <c r="BI105" s="312"/>
      <c r="BJ105" s="312"/>
      <c r="BK105" s="312"/>
      <c r="BL105" s="312"/>
      <c r="BM105" s="312"/>
      <c r="BN105" s="312"/>
      <c r="BO105" s="312"/>
      <c r="BP105" s="312"/>
      <c r="BQ105" s="312"/>
      <c r="BR105" s="312"/>
      <c r="BS105" s="312"/>
      <c r="BT105" s="312"/>
      <c r="BU105" s="312"/>
      <c r="BV105" s="312"/>
      <c r="BW105" s="312"/>
      <c r="BX105" s="312"/>
      <c r="BY105" s="312"/>
      <c r="BZ105" s="312"/>
      <c r="CA105" s="312"/>
      <c r="CB105" s="312"/>
      <c r="CC105" s="312"/>
      <c r="CD105" s="312"/>
      <c r="CE105" s="312"/>
      <c r="CF105" s="312"/>
      <c r="CG105" s="312"/>
      <c r="CH105" s="312"/>
      <c r="CI105" s="312"/>
      <c r="CJ105" s="312"/>
      <c r="CK105" s="312"/>
      <c r="CL105" s="312"/>
      <c r="CM105" s="312"/>
      <c r="CN105" s="312"/>
      <c r="CO105" s="312"/>
      <c r="CP105" s="312"/>
      <c r="CQ105" s="312"/>
      <c r="CR105" s="312"/>
      <c r="CS105" s="312"/>
    </row>
    <row r="106" spans="1:97" ht="9" customHeight="1">
      <c r="B106" s="316"/>
      <c r="C106" s="316"/>
      <c r="D106" s="316"/>
      <c r="E106" s="317"/>
      <c r="F106" s="317"/>
      <c r="G106" s="316"/>
      <c r="I106" s="307"/>
      <c r="J106" s="307"/>
      <c r="M106" s="318"/>
      <c r="N106" s="318"/>
      <c r="O106" s="318"/>
      <c r="P106" s="318"/>
      <c r="Q106" s="318"/>
      <c r="R106" s="318"/>
      <c r="S106" s="319"/>
      <c r="V106" s="320"/>
      <c r="W106" s="320"/>
      <c r="X106" s="320"/>
      <c r="Y106" s="320"/>
      <c r="Z106" s="320"/>
      <c r="AA106" s="320"/>
      <c r="AB106" s="320"/>
    </row>
    <row r="107" spans="1:97" ht="12" customHeight="1">
      <c r="A107" s="297" t="s">
        <v>160</v>
      </c>
      <c r="B107" s="316">
        <v>422598668</v>
      </c>
      <c r="C107" s="316">
        <v>352113805</v>
      </c>
      <c r="D107" s="316">
        <v>445309349</v>
      </c>
      <c r="E107" s="317">
        <v>867908017</v>
      </c>
      <c r="F107" s="317">
        <v>797423154</v>
      </c>
      <c r="G107" s="316">
        <v>5581964.8200000003</v>
      </c>
      <c r="H107" s="310">
        <v>2016</v>
      </c>
      <c r="I107" s="311"/>
      <c r="J107" s="311"/>
      <c r="M107" s="318"/>
      <c r="N107" s="318"/>
      <c r="O107" s="318"/>
      <c r="P107" s="318"/>
      <c r="Q107" s="318"/>
      <c r="R107" s="318"/>
      <c r="S107" s="319"/>
      <c r="V107" s="320"/>
      <c r="W107" s="320"/>
      <c r="X107" s="320"/>
      <c r="Y107" s="320"/>
      <c r="Z107" s="320"/>
      <c r="AA107" s="320"/>
      <c r="AB107" s="320"/>
    </row>
    <row r="108" spans="1:97" ht="12" customHeight="1">
      <c r="A108" s="297" t="s">
        <v>29</v>
      </c>
      <c r="B108" s="316">
        <v>2096464400</v>
      </c>
      <c r="C108" s="316">
        <v>1933252600</v>
      </c>
      <c r="D108" s="316">
        <v>6165733900</v>
      </c>
      <c r="E108" s="317">
        <v>8262198300</v>
      </c>
      <c r="F108" s="317">
        <v>8098986500</v>
      </c>
      <c r="G108" s="316">
        <v>88278952.850000009</v>
      </c>
      <c r="H108" s="310">
        <v>2016</v>
      </c>
      <c r="I108" s="311"/>
      <c r="J108" s="311"/>
      <c r="L108" s="1357"/>
      <c r="M108" s="1357"/>
      <c r="N108" s="1357"/>
      <c r="O108" s="1357"/>
      <c r="P108" s="1357"/>
      <c r="Q108" s="1357"/>
      <c r="R108" s="1357"/>
      <c r="S108" s="1357"/>
      <c r="V108" s="320"/>
      <c r="W108" s="320"/>
      <c r="X108" s="320"/>
      <c r="Y108" s="320"/>
      <c r="Z108" s="320"/>
      <c r="AA108" s="320"/>
      <c r="AB108" s="320"/>
    </row>
    <row r="109" spans="1:97" s="307" customFormat="1" ht="12" customHeight="1">
      <c r="A109" s="307" t="s">
        <v>162</v>
      </c>
      <c r="B109" s="321">
        <v>1303726706</v>
      </c>
      <c r="C109" s="321">
        <v>917202806</v>
      </c>
      <c r="D109" s="321">
        <v>1521522700</v>
      </c>
      <c r="E109" s="322">
        <v>2825249406</v>
      </c>
      <c r="F109" s="322">
        <v>2438725506</v>
      </c>
      <c r="G109" s="321">
        <v>17924632.469099998</v>
      </c>
      <c r="H109" s="310">
        <v>2016</v>
      </c>
      <c r="I109" s="311"/>
      <c r="J109" s="311"/>
      <c r="K109" s="312"/>
      <c r="L109" s="329"/>
      <c r="M109" s="312"/>
      <c r="N109" s="312"/>
      <c r="O109" s="312"/>
      <c r="P109" s="312"/>
      <c r="Q109" s="312"/>
      <c r="R109" s="312"/>
      <c r="S109" s="312"/>
      <c r="T109" s="312"/>
      <c r="U109" s="312"/>
      <c r="V109" s="315"/>
      <c r="W109" s="315"/>
      <c r="X109" s="315"/>
      <c r="Y109" s="315"/>
      <c r="Z109" s="315"/>
      <c r="AA109" s="315"/>
      <c r="AB109" s="315"/>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312"/>
      <c r="BL109" s="312"/>
      <c r="BM109" s="312"/>
      <c r="BN109" s="312"/>
      <c r="BO109" s="312"/>
      <c r="BP109" s="312"/>
      <c r="BQ109" s="312"/>
      <c r="BR109" s="312"/>
      <c r="BS109" s="312"/>
      <c r="BT109" s="312"/>
      <c r="BU109" s="312"/>
      <c r="BV109" s="312"/>
      <c r="BW109" s="312"/>
      <c r="BX109" s="312"/>
      <c r="BY109" s="312"/>
      <c r="BZ109" s="312"/>
      <c r="CA109" s="312"/>
      <c r="CB109" s="312"/>
      <c r="CC109" s="312"/>
      <c r="CD109" s="312"/>
      <c r="CE109" s="312"/>
      <c r="CF109" s="312"/>
      <c r="CG109" s="312"/>
      <c r="CH109" s="312"/>
      <c r="CI109" s="312"/>
      <c r="CJ109" s="312"/>
      <c r="CK109" s="312"/>
      <c r="CL109" s="312"/>
      <c r="CM109" s="312"/>
      <c r="CN109" s="312"/>
      <c r="CO109" s="312"/>
      <c r="CP109" s="312"/>
      <c r="CQ109" s="312"/>
      <c r="CR109" s="312"/>
      <c r="CS109" s="312"/>
    </row>
    <row r="110" spans="1:97" s="307" customFormat="1" ht="12" customHeight="1">
      <c r="A110" s="307" t="s">
        <v>163</v>
      </c>
      <c r="B110" s="321">
        <v>3219488100</v>
      </c>
      <c r="C110" s="321">
        <v>2205874320</v>
      </c>
      <c r="D110" s="321">
        <v>5290697900</v>
      </c>
      <c r="E110" s="322">
        <v>8510186000</v>
      </c>
      <c r="F110" s="322">
        <v>7496572220</v>
      </c>
      <c r="G110" s="321">
        <v>55474634.428000003</v>
      </c>
      <c r="H110" s="310">
        <v>2016</v>
      </c>
      <c r="I110" s="311"/>
      <c r="J110" s="311"/>
      <c r="K110" s="312"/>
      <c r="L110" s="1358"/>
      <c r="M110" s="1358"/>
      <c r="N110" s="1358"/>
      <c r="O110" s="1358"/>
      <c r="P110" s="1358"/>
      <c r="Q110" s="1358"/>
      <c r="R110" s="1358"/>
      <c r="S110" s="1358"/>
      <c r="T110" s="312"/>
      <c r="U110" s="312"/>
      <c r="V110" s="315"/>
      <c r="W110" s="315"/>
      <c r="X110" s="315"/>
      <c r="Y110" s="315"/>
      <c r="Z110" s="315"/>
      <c r="AA110" s="315"/>
      <c r="AB110" s="315"/>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12"/>
      <c r="BF110" s="312"/>
      <c r="BG110" s="312"/>
      <c r="BH110" s="312"/>
      <c r="BI110" s="312"/>
      <c r="BJ110" s="312"/>
      <c r="BK110" s="312"/>
      <c r="BL110" s="312"/>
      <c r="BM110" s="312"/>
      <c r="BN110" s="312"/>
      <c r="BO110" s="312"/>
      <c r="BP110" s="312"/>
      <c r="BQ110" s="312"/>
      <c r="BR110" s="312"/>
      <c r="BS110" s="312"/>
      <c r="BT110" s="312"/>
      <c r="BU110" s="312"/>
      <c r="BV110" s="312"/>
      <c r="BW110" s="312"/>
      <c r="BX110" s="312"/>
      <c r="BY110" s="312"/>
      <c r="BZ110" s="312"/>
      <c r="CA110" s="312"/>
      <c r="CB110" s="312"/>
      <c r="CC110" s="312"/>
      <c r="CD110" s="312"/>
      <c r="CE110" s="312"/>
      <c r="CF110" s="312"/>
      <c r="CG110" s="312"/>
      <c r="CH110" s="312"/>
      <c r="CI110" s="312"/>
      <c r="CJ110" s="312"/>
      <c r="CK110" s="312"/>
      <c r="CL110" s="312"/>
      <c r="CM110" s="312"/>
      <c r="CN110" s="312"/>
      <c r="CO110" s="312"/>
      <c r="CP110" s="312"/>
      <c r="CQ110" s="312"/>
      <c r="CR110" s="312"/>
      <c r="CS110" s="312"/>
    </row>
    <row r="111" spans="1:97" ht="12" customHeight="1">
      <c r="A111" s="299" t="s">
        <v>165</v>
      </c>
      <c r="B111" s="330">
        <v>597666068</v>
      </c>
      <c r="C111" s="330">
        <v>436860684</v>
      </c>
      <c r="D111" s="330">
        <v>995546347</v>
      </c>
      <c r="E111" s="318">
        <v>1593212415</v>
      </c>
      <c r="F111" s="318">
        <v>1432407031</v>
      </c>
      <c r="G111" s="330">
        <v>9024164.2953000013</v>
      </c>
      <c r="H111" s="310">
        <v>2016</v>
      </c>
      <c r="I111" s="311"/>
      <c r="J111" s="311"/>
      <c r="V111" s="320"/>
      <c r="W111" s="320"/>
      <c r="X111" s="320"/>
      <c r="Y111" s="320"/>
      <c r="Z111" s="320"/>
      <c r="AA111" s="320"/>
      <c r="AB111" s="320"/>
    </row>
    <row r="112" spans="1:97" ht="9" customHeight="1">
      <c r="I112" s="307"/>
      <c r="J112" s="307"/>
      <c r="V112" s="320"/>
      <c r="W112" s="320"/>
      <c r="X112" s="320"/>
      <c r="Y112" s="320"/>
      <c r="Z112" s="320"/>
      <c r="AA112" s="320"/>
      <c r="AB112" s="320"/>
    </row>
    <row r="113" spans="1:97" ht="12" customHeight="1">
      <c r="A113" s="297" t="s">
        <v>167</v>
      </c>
      <c r="B113" s="316">
        <v>449751600</v>
      </c>
      <c r="C113" s="316">
        <v>449751600</v>
      </c>
      <c r="D113" s="316">
        <v>779380600</v>
      </c>
      <c r="E113" s="317">
        <v>1229132200</v>
      </c>
      <c r="F113" s="317">
        <v>1229132200</v>
      </c>
      <c r="G113" s="316">
        <v>9095578.2799999993</v>
      </c>
      <c r="H113" s="310">
        <v>2016</v>
      </c>
      <c r="I113" s="311"/>
      <c r="J113" s="311"/>
      <c r="M113" s="331"/>
      <c r="N113" s="331"/>
      <c r="O113" s="331"/>
      <c r="P113" s="331"/>
      <c r="Q113" s="331"/>
      <c r="R113" s="331"/>
      <c r="S113" s="319"/>
      <c r="V113" s="320"/>
      <c r="W113" s="320"/>
      <c r="X113" s="320"/>
      <c r="Y113" s="320"/>
      <c r="Z113" s="320"/>
      <c r="AA113" s="320"/>
      <c r="AB113" s="320"/>
    </row>
    <row r="114" spans="1:97" ht="12" customHeight="1">
      <c r="A114" s="297" t="s">
        <v>169</v>
      </c>
      <c r="B114" s="316">
        <v>2151468600</v>
      </c>
      <c r="C114" s="316">
        <v>1569152400</v>
      </c>
      <c r="D114" s="316">
        <v>2794994900</v>
      </c>
      <c r="E114" s="317">
        <v>4946463500</v>
      </c>
      <c r="F114" s="317">
        <v>4364147300</v>
      </c>
      <c r="G114" s="316">
        <v>26184883.800000001</v>
      </c>
      <c r="H114" s="310">
        <v>2016</v>
      </c>
      <c r="I114" s="311"/>
      <c r="J114" s="311"/>
      <c r="M114" s="318"/>
      <c r="N114" s="318"/>
      <c r="O114" s="318"/>
      <c r="P114" s="318"/>
      <c r="Q114" s="318"/>
      <c r="R114" s="318"/>
      <c r="S114" s="319"/>
      <c r="V114" s="320"/>
      <c r="W114" s="320"/>
      <c r="X114" s="320"/>
      <c r="Y114" s="320"/>
      <c r="Z114" s="320"/>
      <c r="AA114" s="320"/>
      <c r="AB114" s="320"/>
    </row>
    <row r="115" spans="1:97" s="307" customFormat="1" ht="12" customHeight="1">
      <c r="A115" s="307" t="s">
        <v>171</v>
      </c>
      <c r="B115" s="321">
        <v>577223400</v>
      </c>
      <c r="C115" s="321">
        <v>400830841</v>
      </c>
      <c r="D115" s="321">
        <v>1000014000</v>
      </c>
      <c r="E115" s="322">
        <v>1577237400</v>
      </c>
      <c r="F115" s="322">
        <v>1400844841</v>
      </c>
      <c r="G115" s="321">
        <v>10366251.8234</v>
      </c>
      <c r="H115" s="310">
        <v>2016</v>
      </c>
      <c r="I115" s="311"/>
      <c r="J115" s="311"/>
      <c r="K115" s="312"/>
      <c r="L115" s="312"/>
      <c r="M115" s="323"/>
      <c r="N115" s="323"/>
      <c r="O115" s="323"/>
      <c r="P115" s="323"/>
      <c r="Q115" s="323"/>
      <c r="R115" s="323"/>
      <c r="S115" s="314"/>
      <c r="T115" s="312"/>
      <c r="U115" s="312"/>
      <c r="V115" s="315"/>
      <c r="W115" s="315"/>
      <c r="X115" s="315"/>
      <c r="Y115" s="315"/>
      <c r="Z115" s="315"/>
      <c r="AA115" s="315"/>
      <c r="AB115" s="315"/>
      <c r="AC115" s="312"/>
      <c r="AD115" s="312"/>
      <c r="AE115" s="312"/>
      <c r="AF115" s="312"/>
      <c r="AG115" s="312"/>
      <c r="AH115" s="312"/>
      <c r="AI115" s="312"/>
      <c r="AJ115" s="312"/>
      <c r="AK115" s="312"/>
      <c r="AL115" s="312"/>
      <c r="AM115" s="312"/>
      <c r="AN115" s="312"/>
      <c r="AO115" s="312"/>
      <c r="AP115" s="312"/>
      <c r="AQ115" s="312"/>
      <c r="AR115" s="312"/>
      <c r="AS115" s="312"/>
      <c r="AT115" s="312"/>
      <c r="AU115" s="312"/>
      <c r="AV115" s="312"/>
      <c r="AW115" s="312"/>
      <c r="AX115" s="312"/>
      <c r="AY115" s="312"/>
      <c r="AZ115" s="312"/>
      <c r="BA115" s="312"/>
      <c r="BB115" s="312"/>
      <c r="BC115" s="312"/>
      <c r="BD115" s="312"/>
      <c r="BE115" s="312"/>
      <c r="BF115" s="312"/>
      <c r="BG115" s="312"/>
      <c r="BH115" s="312"/>
      <c r="BI115" s="312"/>
      <c r="BJ115" s="312"/>
      <c r="BK115" s="312"/>
      <c r="BL115" s="312"/>
      <c r="BM115" s="312"/>
      <c r="BN115" s="312"/>
      <c r="BO115" s="312"/>
      <c r="BP115" s="312"/>
      <c r="BQ115" s="312"/>
      <c r="BR115" s="312"/>
      <c r="BS115" s="312"/>
      <c r="BT115" s="312"/>
      <c r="BU115" s="312"/>
      <c r="BV115" s="312"/>
      <c r="BW115" s="312"/>
      <c r="BX115" s="312"/>
      <c r="BY115" s="312"/>
      <c r="BZ115" s="312"/>
      <c r="CA115" s="312"/>
      <c r="CB115" s="312"/>
      <c r="CC115" s="312"/>
      <c r="CD115" s="312"/>
      <c r="CE115" s="312"/>
      <c r="CF115" s="312"/>
      <c r="CG115" s="312"/>
      <c r="CH115" s="312"/>
      <c r="CI115" s="312"/>
      <c r="CJ115" s="312"/>
      <c r="CK115" s="312"/>
      <c r="CL115" s="312"/>
      <c r="CM115" s="312"/>
      <c r="CN115" s="312"/>
      <c r="CO115" s="312"/>
      <c r="CP115" s="312"/>
      <c r="CQ115" s="312"/>
      <c r="CR115" s="312"/>
      <c r="CS115" s="312"/>
    </row>
    <row r="116" spans="1:97" ht="12" customHeight="1">
      <c r="A116" s="297" t="s">
        <v>173</v>
      </c>
      <c r="B116" s="316">
        <v>849582200</v>
      </c>
      <c r="C116" s="316">
        <v>490420600</v>
      </c>
      <c r="D116" s="316">
        <v>879239100</v>
      </c>
      <c r="E116" s="317">
        <v>1728821300</v>
      </c>
      <c r="F116" s="317">
        <v>1369659700</v>
      </c>
      <c r="G116" s="316">
        <v>11231209.539999999</v>
      </c>
      <c r="H116" s="310">
        <v>2016</v>
      </c>
      <c r="I116" s="311"/>
      <c r="J116" s="311"/>
      <c r="M116" s="318"/>
      <c r="N116" s="318"/>
      <c r="O116" s="318"/>
      <c r="P116" s="318"/>
      <c r="Q116" s="318"/>
      <c r="R116" s="318"/>
      <c r="S116" s="319"/>
      <c r="V116" s="320"/>
      <c r="W116" s="320"/>
      <c r="X116" s="320"/>
      <c r="Y116" s="320"/>
      <c r="Z116" s="320"/>
      <c r="AA116" s="320"/>
      <c r="AB116" s="320"/>
    </row>
    <row r="117" spans="1:97" ht="12" customHeight="1">
      <c r="A117" s="297" t="s">
        <v>175</v>
      </c>
      <c r="B117" s="316">
        <v>4874760700</v>
      </c>
      <c r="C117" s="316">
        <v>4522607703</v>
      </c>
      <c r="D117" s="316">
        <v>9045629300</v>
      </c>
      <c r="E117" s="317">
        <v>13920390000</v>
      </c>
      <c r="F117" s="317">
        <v>13568237003</v>
      </c>
      <c r="G117" s="316">
        <v>115330014.5255</v>
      </c>
      <c r="H117" s="310">
        <v>2016</v>
      </c>
      <c r="I117" s="311"/>
      <c r="J117" s="311"/>
      <c r="M117" s="318"/>
      <c r="N117" s="318"/>
      <c r="O117" s="318"/>
      <c r="P117" s="318"/>
      <c r="Q117" s="318"/>
      <c r="R117" s="318"/>
      <c r="S117" s="319"/>
      <c r="V117" s="320"/>
      <c r="W117" s="320"/>
      <c r="X117" s="320"/>
      <c r="Y117" s="320"/>
      <c r="Z117" s="320"/>
      <c r="AA117" s="320"/>
      <c r="AB117" s="320"/>
    </row>
    <row r="118" spans="1:97" ht="9" customHeight="1">
      <c r="B118" s="316"/>
      <c r="C118" s="316"/>
      <c r="D118" s="316"/>
      <c r="E118" s="317"/>
      <c r="F118" s="317"/>
      <c r="G118" s="316"/>
      <c r="I118" s="307"/>
      <c r="J118" s="307"/>
      <c r="M118" s="318"/>
      <c r="N118" s="318"/>
      <c r="O118" s="318"/>
      <c r="P118" s="318"/>
      <c r="Q118" s="318"/>
      <c r="R118" s="318"/>
      <c r="S118" s="319"/>
      <c r="V118" s="320"/>
      <c r="W118" s="320"/>
      <c r="X118" s="320"/>
      <c r="Y118" s="320"/>
      <c r="Z118" s="320"/>
      <c r="AA118" s="320"/>
      <c r="AB118" s="320"/>
    </row>
    <row r="119" spans="1:97" ht="12" customHeight="1">
      <c r="A119" s="297" t="s">
        <v>177</v>
      </c>
      <c r="B119" s="316">
        <v>5746232600</v>
      </c>
      <c r="C119" s="316">
        <v>5439235529</v>
      </c>
      <c r="D119" s="316">
        <v>10418110550</v>
      </c>
      <c r="E119" s="317">
        <v>16164343150</v>
      </c>
      <c r="F119" s="317">
        <v>15857346079</v>
      </c>
      <c r="G119" s="316">
        <v>156987726.1821</v>
      </c>
      <c r="H119" s="310">
        <v>2016</v>
      </c>
      <c r="I119" s="311"/>
      <c r="J119" s="311"/>
      <c r="M119" s="318"/>
      <c r="N119" s="318"/>
      <c r="O119" s="318"/>
      <c r="P119" s="318"/>
      <c r="Q119" s="318"/>
      <c r="R119" s="318"/>
      <c r="S119" s="319"/>
      <c r="V119" s="320"/>
      <c r="W119" s="320"/>
      <c r="X119" s="320"/>
      <c r="Y119" s="320"/>
      <c r="Z119" s="320"/>
      <c r="AA119" s="320"/>
      <c r="AB119" s="320"/>
    </row>
    <row r="120" spans="1:97" s="307" customFormat="1" ht="12" customHeight="1">
      <c r="A120" s="307" t="s">
        <v>179</v>
      </c>
      <c r="B120" s="321">
        <v>459225500</v>
      </c>
      <c r="C120" s="321">
        <v>459225500</v>
      </c>
      <c r="D120" s="321">
        <v>458718000</v>
      </c>
      <c r="E120" s="322">
        <v>917943500</v>
      </c>
      <c r="F120" s="322">
        <v>917943500</v>
      </c>
      <c r="G120" s="321">
        <v>6517398.8499999996</v>
      </c>
      <c r="H120" s="310">
        <v>2016</v>
      </c>
      <c r="I120" s="311"/>
      <c r="J120" s="311"/>
      <c r="K120" s="312"/>
      <c r="L120" s="312"/>
      <c r="M120" s="323"/>
      <c r="N120" s="323"/>
      <c r="O120" s="323"/>
      <c r="P120" s="323"/>
      <c r="Q120" s="323"/>
      <c r="R120" s="323"/>
      <c r="S120" s="314"/>
      <c r="T120" s="312"/>
      <c r="U120" s="312"/>
      <c r="V120" s="315"/>
      <c r="W120" s="315"/>
      <c r="X120" s="315"/>
      <c r="Y120" s="315"/>
      <c r="Z120" s="315"/>
      <c r="AA120" s="315"/>
      <c r="AB120" s="315"/>
      <c r="AC120" s="312"/>
      <c r="AD120" s="312"/>
      <c r="AE120" s="312"/>
      <c r="AF120" s="312"/>
      <c r="AG120" s="312"/>
      <c r="AH120" s="312"/>
      <c r="AI120" s="312"/>
      <c r="AJ120" s="312"/>
      <c r="AK120" s="312"/>
      <c r="AL120" s="312"/>
      <c r="AM120" s="312"/>
      <c r="AN120" s="312"/>
      <c r="AO120" s="312"/>
      <c r="AP120" s="312"/>
      <c r="AQ120" s="312"/>
      <c r="AR120" s="312"/>
      <c r="AS120" s="312"/>
      <c r="AT120" s="312"/>
      <c r="AU120" s="312"/>
      <c r="AV120" s="312"/>
      <c r="AW120" s="312"/>
      <c r="AX120" s="312"/>
      <c r="AY120" s="312"/>
      <c r="AZ120" s="312"/>
      <c r="BA120" s="312"/>
      <c r="BB120" s="312"/>
      <c r="BC120" s="312"/>
      <c r="BD120" s="312"/>
      <c r="BE120" s="312"/>
      <c r="BF120" s="312"/>
      <c r="BG120" s="312"/>
      <c r="BH120" s="312"/>
      <c r="BI120" s="312"/>
      <c r="BJ120" s="312"/>
      <c r="BK120" s="312"/>
      <c r="BL120" s="312"/>
      <c r="BM120" s="312"/>
      <c r="BN120" s="312"/>
      <c r="BO120" s="312"/>
      <c r="BP120" s="312"/>
      <c r="BQ120" s="312"/>
      <c r="BR120" s="312"/>
      <c r="BS120" s="312"/>
      <c r="BT120" s="312"/>
      <c r="BU120" s="312"/>
      <c r="BV120" s="312"/>
      <c r="BW120" s="312"/>
      <c r="BX120" s="312"/>
      <c r="BY120" s="312"/>
      <c r="BZ120" s="312"/>
      <c r="CA120" s="312"/>
      <c r="CB120" s="312"/>
      <c r="CC120" s="312"/>
      <c r="CD120" s="312"/>
      <c r="CE120" s="312"/>
      <c r="CF120" s="312"/>
      <c r="CG120" s="312"/>
      <c r="CH120" s="312"/>
      <c r="CI120" s="312"/>
      <c r="CJ120" s="312"/>
      <c r="CK120" s="312"/>
      <c r="CL120" s="312"/>
      <c r="CM120" s="312"/>
      <c r="CN120" s="312"/>
      <c r="CO120" s="312"/>
      <c r="CP120" s="312"/>
      <c r="CQ120" s="312"/>
      <c r="CR120" s="312"/>
      <c r="CS120" s="312"/>
    </row>
    <row r="121" spans="1:97" ht="12" customHeight="1">
      <c r="A121" s="297" t="s">
        <v>181</v>
      </c>
      <c r="B121" s="316">
        <v>479142200</v>
      </c>
      <c r="C121" s="316">
        <v>479142200</v>
      </c>
      <c r="D121" s="316">
        <v>371327675</v>
      </c>
      <c r="E121" s="317">
        <v>850469875</v>
      </c>
      <c r="F121" s="317">
        <v>850469875</v>
      </c>
      <c r="G121" s="316">
        <v>4932725.2749999994</v>
      </c>
      <c r="H121" s="310">
        <v>2016</v>
      </c>
      <c r="I121" s="311"/>
      <c r="J121" s="311"/>
      <c r="M121" s="318"/>
      <c r="N121" s="318"/>
      <c r="O121" s="318"/>
      <c r="P121" s="318"/>
      <c r="Q121" s="318"/>
      <c r="R121" s="318"/>
      <c r="S121" s="319"/>
      <c r="V121" s="320"/>
      <c r="W121" s="320"/>
      <c r="X121" s="320"/>
      <c r="Y121" s="320"/>
      <c r="Z121" s="320"/>
      <c r="AA121" s="320"/>
      <c r="AB121" s="320"/>
    </row>
    <row r="122" spans="1:97" ht="12" customHeight="1">
      <c r="A122" s="297" t="s">
        <v>183</v>
      </c>
      <c r="B122" s="316">
        <v>736090700</v>
      </c>
      <c r="C122" s="316">
        <v>612645000</v>
      </c>
      <c r="D122" s="316">
        <v>2040748750</v>
      </c>
      <c r="E122" s="317">
        <v>2776839450</v>
      </c>
      <c r="F122" s="317">
        <v>2653393750</v>
      </c>
      <c r="G122" s="316">
        <v>14593665.625000002</v>
      </c>
      <c r="H122" s="310">
        <v>2016</v>
      </c>
      <c r="I122" s="311"/>
      <c r="J122" s="311"/>
      <c r="M122" s="318"/>
      <c r="N122" s="318"/>
      <c r="O122" s="318"/>
      <c r="P122" s="318"/>
      <c r="Q122" s="318"/>
      <c r="R122" s="318"/>
      <c r="S122" s="319"/>
      <c r="V122" s="320"/>
      <c r="W122" s="320"/>
      <c r="X122" s="320"/>
      <c r="Y122" s="320"/>
      <c r="Z122" s="320"/>
      <c r="AA122" s="320"/>
      <c r="AB122" s="320"/>
    </row>
    <row r="123" spans="1:97" ht="12" customHeight="1">
      <c r="A123" s="297" t="s">
        <v>185</v>
      </c>
      <c r="B123" s="316">
        <v>1628081300</v>
      </c>
      <c r="C123" s="316">
        <v>1300044000</v>
      </c>
      <c r="D123" s="316">
        <v>2748797300</v>
      </c>
      <c r="E123" s="317">
        <v>4376878600</v>
      </c>
      <c r="F123" s="317">
        <v>4048841300</v>
      </c>
      <c r="G123" s="316">
        <v>25102816.059999999</v>
      </c>
      <c r="H123" s="310">
        <v>2016</v>
      </c>
      <c r="I123" s="311"/>
      <c r="J123" s="311"/>
      <c r="M123" s="324"/>
      <c r="N123" s="324"/>
      <c r="O123" s="324"/>
      <c r="R123" s="324"/>
      <c r="S123" s="319"/>
      <c r="V123" s="320"/>
      <c r="W123" s="320"/>
      <c r="X123" s="320"/>
      <c r="Y123" s="320"/>
      <c r="Z123" s="320"/>
      <c r="AA123" s="320"/>
      <c r="AB123" s="320"/>
    </row>
    <row r="124" spans="1:97" ht="15">
      <c r="A124" s="296" t="s">
        <v>891</v>
      </c>
      <c r="I124" s="307"/>
      <c r="J124" s="307"/>
      <c r="M124" s="318"/>
      <c r="N124" s="318"/>
      <c r="O124" s="318"/>
      <c r="P124" s="318"/>
      <c r="Q124" s="318"/>
      <c r="R124" s="318"/>
      <c r="S124" s="319"/>
      <c r="V124" s="320"/>
      <c r="W124" s="320"/>
      <c r="X124" s="320"/>
      <c r="Y124" s="320"/>
      <c r="Z124" s="320"/>
      <c r="AA124" s="320"/>
      <c r="AB124" s="320"/>
    </row>
    <row r="125" spans="1:97" ht="12.75">
      <c r="A125" s="1352" t="str">
        <f>A84</f>
        <v>Real Estate Fair Market Value (FMV), Fair Market Value (Taxable), and Local Levy by Locality - Tax Year 2016</v>
      </c>
      <c r="B125" s="1353"/>
      <c r="C125" s="1353"/>
      <c r="D125" s="1353"/>
      <c r="E125" s="1353"/>
      <c r="F125" s="1353"/>
      <c r="G125" s="1353"/>
      <c r="H125" s="1353"/>
      <c r="I125" s="307"/>
      <c r="J125" s="307"/>
      <c r="M125" s="318"/>
      <c r="N125" s="318"/>
      <c r="O125" s="318"/>
      <c r="P125" s="318"/>
      <c r="Q125" s="318"/>
      <c r="R125" s="318"/>
      <c r="S125" s="319"/>
      <c r="V125" s="320"/>
      <c r="W125" s="320"/>
      <c r="X125" s="320"/>
      <c r="Y125" s="320"/>
      <c r="Z125" s="320"/>
      <c r="AA125" s="320"/>
      <c r="AB125" s="320"/>
    </row>
    <row r="126" spans="1:97" ht="11.25" customHeight="1" thickBot="1">
      <c r="A126" s="302"/>
      <c r="B126" s="302"/>
      <c r="C126" s="302"/>
      <c r="D126" s="302"/>
      <c r="E126" s="302"/>
      <c r="F126" s="302"/>
      <c r="G126" s="302"/>
      <c r="H126" s="302"/>
      <c r="I126" s="307"/>
      <c r="J126" s="307"/>
      <c r="M126" s="318"/>
      <c r="N126" s="318"/>
      <c r="O126" s="318"/>
      <c r="P126" s="318"/>
      <c r="Q126" s="318"/>
      <c r="R126" s="318"/>
      <c r="S126" s="319"/>
      <c r="V126" s="320"/>
      <c r="W126" s="320"/>
      <c r="X126" s="320"/>
      <c r="Y126" s="320"/>
      <c r="Z126" s="320"/>
      <c r="AA126" s="320"/>
      <c r="AB126" s="320"/>
    </row>
    <row r="127" spans="1:97" ht="11.25" customHeight="1">
      <c r="I127" s="307"/>
      <c r="J127" s="307"/>
      <c r="M127" s="318"/>
      <c r="N127" s="318"/>
      <c r="O127" s="318"/>
      <c r="P127" s="318"/>
      <c r="Q127" s="318"/>
      <c r="R127" s="318"/>
      <c r="S127" s="319"/>
      <c r="V127" s="320"/>
      <c r="W127" s="320"/>
      <c r="X127" s="320"/>
      <c r="Y127" s="320"/>
      <c r="Z127" s="320"/>
      <c r="AA127" s="320"/>
      <c r="AB127" s="320"/>
    </row>
    <row r="128" spans="1:97" ht="11.25" customHeight="1">
      <c r="A128" s="303" t="s">
        <v>25</v>
      </c>
      <c r="B128" s="303" t="s">
        <v>834</v>
      </c>
      <c r="C128" s="303" t="s">
        <v>835</v>
      </c>
      <c r="D128" s="303" t="s">
        <v>836</v>
      </c>
      <c r="E128" s="303" t="s">
        <v>837</v>
      </c>
      <c r="F128" s="303" t="s">
        <v>838</v>
      </c>
      <c r="G128" s="303" t="s">
        <v>839</v>
      </c>
      <c r="H128" s="304" t="s">
        <v>840</v>
      </c>
      <c r="I128" s="307"/>
      <c r="J128" s="307"/>
      <c r="M128" s="318"/>
      <c r="N128" s="318"/>
      <c r="O128" s="318"/>
      <c r="P128" s="318"/>
      <c r="Q128" s="318"/>
      <c r="R128" s="318"/>
      <c r="S128" s="319"/>
      <c r="V128" s="320"/>
      <c r="W128" s="320"/>
      <c r="X128" s="320"/>
      <c r="Y128" s="320"/>
      <c r="Z128" s="320"/>
      <c r="AA128" s="320"/>
      <c r="AB128" s="320"/>
    </row>
    <row r="129" spans="1:97" ht="8.25" customHeight="1">
      <c r="B129" s="316"/>
      <c r="C129" s="316"/>
      <c r="D129" s="316"/>
      <c r="E129" s="317"/>
      <c r="F129" s="317"/>
      <c r="G129" s="316"/>
      <c r="I129" s="307"/>
      <c r="J129" s="307"/>
      <c r="M129" s="318"/>
      <c r="N129" s="318"/>
      <c r="O129" s="318"/>
      <c r="P129" s="318"/>
      <c r="Q129" s="318"/>
      <c r="R129" s="318"/>
      <c r="S129" s="319"/>
      <c r="V129" s="320"/>
      <c r="W129" s="320"/>
      <c r="X129" s="320"/>
      <c r="Y129" s="320"/>
      <c r="Z129" s="320"/>
      <c r="AA129" s="320"/>
      <c r="AB129" s="320"/>
    </row>
    <row r="130" spans="1:97" s="307" customFormat="1">
      <c r="A130" s="307" t="s">
        <v>187</v>
      </c>
      <c r="B130" s="308">
        <v>1885079531</v>
      </c>
      <c r="C130" s="308">
        <v>1197099231</v>
      </c>
      <c r="D130" s="308">
        <v>2731209100</v>
      </c>
      <c r="E130" s="309">
        <v>4616288631</v>
      </c>
      <c r="F130" s="309">
        <v>3928308331</v>
      </c>
      <c r="G130" s="308">
        <v>24748342.485300001</v>
      </c>
      <c r="H130" s="310">
        <v>2016</v>
      </c>
      <c r="I130" s="311"/>
      <c r="J130" s="311"/>
      <c r="K130" s="312"/>
      <c r="L130" s="312"/>
      <c r="M130" s="323"/>
      <c r="N130" s="323"/>
      <c r="O130" s="323"/>
      <c r="P130" s="323"/>
      <c r="Q130" s="323"/>
      <c r="R130" s="323"/>
      <c r="S130" s="314"/>
      <c r="T130" s="312"/>
      <c r="U130" s="312"/>
      <c r="V130" s="315"/>
      <c r="W130" s="315"/>
      <c r="X130" s="315"/>
      <c r="Y130" s="315"/>
      <c r="Z130" s="315"/>
      <c r="AA130" s="315"/>
      <c r="AB130" s="315"/>
      <c r="AC130" s="312"/>
      <c r="AD130" s="312"/>
      <c r="AE130" s="312"/>
      <c r="AF130" s="312"/>
      <c r="AG130" s="312"/>
      <c r="AH130" s="312"/>
      <c r="AI130" s="312"/>
      <c r="AJ130" s="312"/>
      <c r="AK130" s="312"/>
      <c r="AL130" s="312"/>
      <c r="AM130" s="312"/>
      <c r="AN130" s="312"/>
      <c r="AO130" s="312"/>
      <c r="AP130" s="312"/>
      <c r="AQ130" s="312"/>
      <c r="AR130" s="312"/>
      <c r="AS130" s="312"/>
      <c r="AT130" s="312"/>
      <c r="AU130" s="312"/>
      <c r="AV130" s="312"/>
      <c r="AW130" s="312"/>
      <c r="AX130" s="312"/>
      <c r="AY130" s="312"/>
      <c r="AZ130" s="312"/>
      <c r="BA130" s="312"/>
      <c r="BB130" s="312"/>
      <c r="BC130" s="312"/>
      <c r="BD130" s="312"/>
      <c r="BE130" s="312"/>
      <c r="BF130" s="312"/>
      <c r="BG130" s="312"/>
      <c r="BH130" s="312"/>
      <c r="BI130" s="312"/>
      <c r="BJ130" s="312"/>
      <c r="BK130" s="312"/>
      <c r="BL130" s="312"/>
      <c r="BM130" s="312"/>
      <c r="BN130" s="312"/>
      <c r="BO130" s="312"/>
      <c r="BP130" s="312"/>
      <c r="BQ130" s="312"/>
      <c r="BR130" s="312"/>
      <c r="BS130" s="312"/>
      <c r="BT130" s="312"/>
      <c r="BU130" s="312"/>
      <c r="BV130" s="312"/>
      <c r="BW130" s="312"/>
      <c r="BX130" s="312"/>
      <c r="BY130" s="312"/>
      <c r="BZ130" s="312"/>
      <c r="CA130" s="312"/>
      <c r="CB130" s="312"/>
      <c r="CC130" s="312"/>
      <c r="CD130" s="312"/>
      <c r="CE130" s="312"/>
      <c r="CF130" s="312"/>
      <c r="CG130" s="312"/>
      <c r="CH130" s="312"/>
      <c r="CI130" s="312"/>
      <c r="CJ130" s="312"/>
      <c r="CK130" s="312"/>
      <c r="CL130" s="312"/>
      <c r="CM130" s="312"/>
      <c r="CN130" s="312"/>
      <c r="CO130" s="312"/>
      <c r="CP130" s="312"/>
      <c r="CQ130" s="312"/>
      <c r="CR130" s="312"/>
      <c r="CS130" s="312"/>
    </row>
    <row r="131" spans="1:97">
      <c r="A131" s="297" t="s">
        <v>189</v>
      </c>
      <c r="B131" s="316">
        <v>1195040900</v>
      </c>
      <c r="C131" s="316">
        <v>1059310050</v>
      </c>
      <c r="D131" s="316">
        <v>1396766900</v>
      </c>
      <c r="E131" s="317">
        <v>2591807800</v>
      </c>
      <c r="F131" s="317">
        <v>2456076950</v>
      </c>
      <c r="G131" s="316">
        <v>13729380.449999999</v>
      </c>
      <c r="H131" s="310">
        <v>2016</v>
      </c>
      <c r="I131" s="311"/>
      <c r="J131" s="311"/>
      <c r="M131" s="318"/>
      <c r="N131" s="318"/>
      <c r="O131" s="318"/>
      <c r="P131" s="318"/>
      <c r="Q131" s="318"/>
      <c r="R131" s="318"/>
      <c r="S131" s="319"/>
      <c r="V131" s="320"/>
      <c r="W131" s="320"/>
      <c r="X131" s="320"/>
      <c r="Y131" s="320"/>
      <c r="Z131" s="320"/>
      <c r="AA131" s="320"/>
      <c r="AB131" s="320"/>
    </row>
    <row r="132" spans="1:97">
      <c r="A132" s="297" t="s">
        <v>191</v>
      </c>
      <c r="B132" s="316">
        <v>480855066</v>
      </c>
      <c r="C132" s="316">
        <v>477617871</v>
      </c>
      <c r="D132" s="316">
        <v>1403419400</v>
      </c>
      <c r="E132" s="317">
        <v>1884274466</v>
      </c>
      <c r="F132" s="317">
        <v>1881037271</v>
      </c>
      <c r="G132" s="316">
        <v>11286223.626</v>
      </c>
      <c r="H132" s="310">
        <v>2016</v>
      </c>
      <c r="I132" s="311"/>
      <c r="J132" s="311"/>
      <c r="M132" s="318"/>
      <c r="N132" s="318"/>
      <c r="O132" s="318"/>
      <c r="P132" s="318"/>
      <c r="Q132" s="318"/>
      <c r="R132" s="318"/>
      <c r="S132" s="319"/>
      <c r="V132" s="320"/>
      <c r="W132" s="320"/>
      <c r="X132" s="320"/>
      <c r="Y132" s="320"/>
      <c r="Z132" s="320"/>
      <c r="AA132" s="320"/>
      <c r="AB132" s="320"/>
    </row>
    <row r="133" spans="1:97">
      <c r="A133" s="297" t="s">
        <v>193</v>
      </c>
      <c r="B133" s="316">
        <v>1061685100</v>
      </c>
      <c r="C133" s="316">
        <v>798896627</v>
      </c>
      <c r="D133" s="316">
        <v>1461199400</v>
      </c>
      <c r="E133" s="317">
        <v>2522884500</v>
      </c>
      <c r="F133" s="317">
        <v>2260096027</v>
      </c>
      <c r="G133" s="316">
        <v>11074470.532299999</v>
      </c>
      <c r="H133" s="310">
        <v>2016</v>
      </c>
      <c r="I133" s="311"/>
      <c r="J133" s="311"/>
      <c r="M133" s="318"/>
      <c r="N133" s="318"/>
      <c r="O133" s="318"/>
      <c r="P133" s="318"/>
      <c r="Q133" s="318"/>
      <c r="R133" s="318"/>
      <c r="S133" s="319"/>
      <c r="V133" s="320"/>
      <c r="W133" s="320"/>
      <c r="X133" s="320"/>
      <c r="Y133" s="320"/>
      <c r="Z133" s="320"/>
      <c r="AA133" s="320"/>
      <c r="AB133" s="320"/>
    </row>
    <row r="134" spans="1:97">
      <c r="A134" s="297" t="s">
        <v>195</v>
      </c>
      <c r="B134" s="316">
        <v>3411413741</v>
      </c>
      <c r="C134" s="316">
        <v>3395316741</v>
      </c>
      <c r="D134" s="316">
        <v>5650682200</v>
      </c>
      <c r="E134" s="317">
        <v>9062095941</v>
      </c>
      <c r="F134" s="317">
        <v>9045998941</v>
      </c>
      <c r="G134" s="316">
        <v>67980682.041614994</v>
      </c>
      <c r="H134" s="310">
        <v>2016</v>
      </c>
      <c r="I134" s="311"/>
      <c r="J134" s="311"/>
      <c r="N134" s="324"/>
      <c r="O134" s="324"/>
      <c r="S134" s="319"/>
      <c r="V134" s="320"/>
      <c r="W134" s="320"/>
      <c r="X134" s="320"/>
      <c r="Y134" s="320"/>
      <c r="Z134" s="320"/>
      <c r="AA134" s="320"/>
      <c r="AB134" s="320"/>
    </row>
    <row r="135" spans="1:97">
      <c r="C135" s="332"/>
      <c r="D135" s="332"/>
      <c r="H135" s="310"/>
      <c r="I135" s="307"/>
      <c r="J135" s="307"/>
      <c r="N135" s="324"/>
      <c r="O135" s="324"/>
      <c r="S135" s="319"/>
      <c r="V135" s="320"/>
      <c r="W135" s="320"/>
      <c r="X135" s="320"/>
      <c r="Y135" s="320"/>
      <c r="Z135" s="320"/>
      <c r="AA135" s="320"/>
      <c r="AB135" s="320"/>
    </row>
    <row r="136" spans="1:97" s="340" customFormat="1" ht="12.75" customHeight="1">
      <c r="A136" s="333" t="s">
        <v>26</v>
      </c>
      <c r="B136" s="334">
        <f t="shared" ref="B136:G136" si="0">SUM(B7:B134)</f>
        <v>302864383776</v>
      </c>
      <c r="C136" s="334">
        <f t="shared" si="0"/>
        <v>276831386286</v>
      </c>
      <c r="D136" s="334">
        <f t="shared" si="0"/>
        <v>520765040868</v>
      </c>
      <c r="E136" s="334">
        <f t="shared" si="0"/>
        <v>823629424644</v>
      </c>
      <c r="F136" s="334">
        <f t="shared" si="0"/>
        <v>797596427154</v>
      </c>
      <c r="G136" s="334">
        <f t="shared" si="0"/>
        <v>7590890457.0424995</v>
      </c>
      <c r="H136" s="335"/>
      <c r="I136" s="336"/>
      <c r="J136" s="336"/>
      <c r="K136" s="337"/>
      <c r="L136" s="338"/>
      <c r="M136" s="339"/>
      <c r="N136" s="339"/>
      <c r="O136" s="339"/>
      <c r="P136" s="339"/>
      <c r="Q136" s="339"/>
      <c r="R136" s="339"/>
      <c r="S136" s="338"/>
      <c r="T136" s="337"/>
      <c r="U136" s="299"/>
      <c r="V136" s="320"/>
      <c r="W136" s="320"/>
      <c r="X136" s="320"/>
      <c r="Y136" s="320"/>
      <c r="Z136" s="320"/>
      <c r="AA136" s="320"/>
      <c r="AB136" s="320"/>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7"/>
      <c r="AY136" s="337"/>
      <c r="AZ136" s="337"/>
      <c r="BA136" s="337"/>
      <c r="BB136" s="337"/>
      <c r="BC136" s="337"/>
      <c r="BD136" s="337"/>
      <c r="BE136" s="337"/>
      <c r="BF136" s="337"/>
      <c r="BG136" s="337"/>
      <c r="BH136" s="337"/>
      <c r="BI136" s="337"/>
      <c r="BJ136" s="337"/>
      <c r="BK136" s="337"/>
      <c r="BL136" s="337"/>
      <c r="BM136" s="337"/>
      <c r="BN136" s="337"/>
      <c r="BO136" s="337"/>
      <c r="BP136" s="337"/>
      <c r="BQ136" s="337"/>
      <c r="BR136" s="337"/>
      <c r="BS136" s="337"/>
      <c r="BT136" s="337"/>
      <c r="BU136" s="337"/>
      <c r="BV136" s="337"/>
      <c r="BW136" s="337"/>
      <c r="BX136" s="337"/>
      <c r="BY136" s="337"/>
      <c r="BZ136" s="337"/>
      <c r="CA136" s="337"/>
      <c r="CB136" s="337"/>
      <c r="CC136" s="337"/>
      <c r="CD136" s="337"/>
      <c r="CE136" s="337"/>
      <c r="CF136" s="337"/>
      <c r="CG136" s="337"/>
      <c r="CH136" s="337"/>
      <c r="CI136" s="337"/>
      <c r="CJ136" s="337"/>
      <c r="CK136" s="337"/>
      <c r="CL136" s="337"/>
      <c r="CM136" s="337"/>
      <c r="CN136" s="337"/>
      <c r="CO136" s="337"/>
      <c r="CP136" s="337"/>
      <c r="CQ136" s="337"/>
      <c r="CR136" s="337"/>
      <c r="CS136" s="337"/>
    </row>
    <row r="137" spans="1:97">
      <c r="I137" s="307"/>
      <c r="J137" s="307"/>
      <c r="S137" s="319"/>
      <c r="V137" s="320"/>
      <c r="W137" s="320"/>
      <c r="X137" s="320"/>
      <c r="Y137" s="320"/>
      <c r="Z137" s="320"/>
      <c r="AA137" s="320"/>
      <c r="AB137" s="320"/>
    </row>
    <row r="138" spans="1:97" ht="12.75" thickBot="1">
      <c r="B138" s="327"/>
      <c r="C138" s="327"/>
      <c r="D138" s="327"/>
      <c r="E138" s="327"/>
      <c r="F138" s="327"/>
      <c r="G138" s="327"/>
      <c r="I138" s="307"/>
      <c r="J138" s="307"/>
      <c r="M138" s="341"/>
      <c r="N138" s="341"/>
      <c r="O138" s="341"/>
      <c r="P138" s="341"/>
      <c r="Q138" s="341"/>
      <c r="R138" s="341"/>
      <c r="S138" s="319"/>
      <c r="V138" s="320"/>
      <c r="W138" s="320"/>
      <c r="X138" s="320"/>
      <c r="Y138" s="320"/>
      <c r="Z138" s="320"/>
      <c r="AA138" s="320"/>
      <c r="AB138" s="320"/>
    </row>
    <row r="139" spans="1:97">
      <c r="A139" s="342"/>
      <c r="B139" s="342"/>
      <c r="C139" s="342"/>
      <c r="D139" s="342"/>
      <c r="E139" s="342"/>
      <c r="F139" s="342"/>
      <c r="G139" s="342"/>
      <c r="H139" s="343"/>
      <c r="I139" s="307"/>
      <c r="J139" s="307"/>
      <c r="V139" s="320"/>
      <c r="W139" s="320"/>
      <c r="X139" s="320"/>
      <c r="Y139" s="320"/>
      <c r="Z139" s="320"/>
      <c r="AA139" s="320"/>
      <c r="AB139" s="320"/>
    </row>
    <row r="140" spans="1:97" s="345" customFormat="1">
      <c r="A140" s="303" t="s">
        <v>27</v>
      </c>
      <c r="B140" s="303" t="s">
        <v>834</v>
      </c>
      <c r="C140" s="303" t="s">
        <v>835</v>
      </c>
      <c r="D140" s="303" t="s">
        <v>836</v>
      </c>
      <c r="E140" s="303" t="s">
        <v>837</v>
      </c>
      <c r="F140" s="303" t="s">
        <v>838</v>
      </c>
      <c r="G140" s="303" t="s">
        <v>839</v>
      </c>
      <c r="H140" s="304" t="s">
        <v>840</v>
      </c>
      <c r="I140" s="344"/>
      <c r="J140" s="344"/>
      <c r="K140" s="300"/>
      <c r="L140" s="306"/>
      <c r="M140" s="306"/>
      <c r="N140" s="306"/>
      <c r="O140" s="306"/>
      <c r="P140" s="306"/>
      <c r="Q140" s="306"/>
      <c r="R140" s="306"/>
      <c r="S140" s="306"/>
      <c r="T140" s="300"/>
      <c r="U140" s="299"/>
      <c r="V140" s="320"/>
      <c r="W140" s="320"/>
      <c r="X140" s="320"/>
      <c r="Y140" s="320"/>
      <c r="Z140" s="320"/>
      <c r="AA140" s="320"/>
      <c r="AB140" s="320"/>
      <c r="AC140" s="300"/>
      <c r="AD140" s="300"/>
      <c r="AE140" s="300"/>
      <c r="AF140" s="300"/>
      <c r="AG140" s="300"/>
      <c r="AH140" s="300"/>
      <c r="AI140" s="300"/>
      <c r="AJ140" s="300"/>
      <c r="AK140" s="300"/>
      <c r="AL140" s="300"/>
      <c r="AM140" s="300"/>
      <c r="AN140" s="300"/>
      <c r="AO140" s="300"/>
      <c r="AP140" s="300"/>
      <c r="AQ140" s="300"/>
      <c r="AR140" s="300"/>
      <c r="AS140" s="300"/>
      <c r="AT140" s="300"/>
      <c r="AU140" s="300"/>
      <c r="AV140" s="300"/>
      <c r="AW140" s="300"/>
      <c r="AX140" s="300"/>
      <c r="AY140" s="300"/>
      <c r="AZ140" s="300"/>
      <c r="BA140" s="300"/>
      <c r="BB140" s="300"/>
      <c r="BC140" s="300"/>
      <c r="BD140" s="300"/>
      <c r="BE140" s="300"/>
      <c r="BF140" s="300"/>
      <c r="BG140" s="300"/>
      <c r="BH140" s="300"/>
      <c r="BI140" s="300"/>
      <c r="BJ140" s="300"/>
      <c r="BK140" s="300"/>
      <c r="BL140" s="300"/>
      <c r="BM140" s="300"/>
      <c r="BN140" s="300"/>
      <c r="BO140" s="300"/>
      <c r="BP140" s="300"/>
      <c r="BQ140" s="300"/>
      <c r="BR140" s="300"/>
      <c r="BS140" s="300"/>
      <c r="BT140" s="300"/>
      <c r="BU140" s="300"/>
      <c r="BV140" s="300"/>
      <c r="BW140" s="300"/>
      <c r="BX140" s="300"/>
      <c r="BY140" s="300"/>
      <c r="BZ140" s="300"/>
      <c r="CA140" s="300"/>
      <c r="CB140" s="300"/>
      <c r="CC140" s="300"/>
      <c r="CD140" s="300"/>
      <c r="CE140" s="300"/>
      <c r="CF140" s="300"/>
      <c r="CG140" s="300"/>
      <c r="CH140" s="300"/>
      <c r="CI140" s="300"/>
      <c r="CJ140" s="300"/>
      <c r="CK140" s="300"/>
      <c r="CL140" s="300"/>
      <c r="CM140" s="300"/>
      <c r="CN140" s="300"/>
      <c r="CO140" s="300"/>
      <c r="CP140" s="300"/>
      <c r="CQ140" s="300"/>
      <c r="CR140" s="300"/>
      <c r="CS140" s="300"/>
    </row>
    <row r="141" spans="1:97" s="345" customFormat="1" ht="8.25" customHeight="1">
      <c r="A141" s="306"/>
      <c r="B141" s="306"/>
      <c r="C141" s="306"/>
      <c r="D141" s="306"/>
      <c r="E141" s="306"/>
      <c r="F141" s="306"/>
      <c r="G141" s="306"/>
      <c r="H141" s="346"/>
      <c r="I141" s="344"/>
      <c r="J141" s="344"/>
      <c r="K141" s="300"/>
      <c r="L141" s="306"/>
      <c r="M141" s="306"/>
      <c r="N141" s="306"/>
      <c r="O141" s="306"/>
      <c r="P141" s="306"/>
      <c r="Q141" s="306"/>
      <c r="R141" s="306"/>
      <c r="S141" s="306"/>
      <c r="T141" s="300"/>
      <c r="U141" s="299"/>
      <c r="V141" s="320"/>
      <c r="W141" s="320"/>
      <c r="X141" s="320"/>
      <c r="Y141" s="320"/>
      <c r="Z141" s="320"/>
      <c r="AA141" s="320"/>
      <c r="AB141" s="320"/>
      <c r="AC141" s="300"/>
      <c r="AD141" s="300"/>
      <c r="AE141" s="300"/>
      <c r="AF141" s="300"/>
      <c r="AG141" s="300"/>
      <c r="AH141" s="300"/>
      <c r="AI141" s="300"/>
      <c r="AJ141" s="300"/>
      <c r="AK141" s="300"/>
      <c r="AL141" s="300"/>
      <c r="AM141" s="300"/>
      <c r="AN141" s="300"/>
      <c r="AO141" s="300"/>
      <c r="AP141" s="300"/>
      <c r="AQ141" s="300"/>
      <c r="AR141" s="300"/>
      <c r="AS141" s="300"/>
      <c r="AT141" s="300"/>
      <c r="AU141" s="300"/>
      <c r="AV141" s="300"/>
      <c r="AW141" s="300"/>
      <c r="AX141" s="300"/>
      <c r="AY141" s="300"/>
      <c r="AZ141" s="300"/>
      <c r="BA141" s="300"/>
      <c r="BB141" s="300"/>
      <c r="BC141" s="300"/>
      <c r="BD141" s="300"/>
      <c r="BE141" s="300"/>
      <c r="BF141" s="300"/>
      <c r="BG141" s="300"/>
      <c r="BH141" s="300"/>
      <c r="BI141" s="300"/>
      <c r="BJ141" s="300"/>
      <c r="BK141" s="300"/>
      <c r="BL141" s="300"/>
      <c r="BM141" s="300"/>
      <c r="BN141" s="300"/>
      <c r="BO141" s="300"/>
      <c r="BP141" s="300"/>
      <c r="BQ141" s="300"/>
      <c r="BR141" s="300"/>
      <c r="BS141" s="300"/>
      <c r="BT141" s="300"/>
      <c r="BU141" s="300"/>
      <c r="BV141" s="300"/>
      <c r="BW141" s="300"/>
      <c r="BX141" s="300"/>
      <c r="BY141" s="300"/>
      <c r="BZ141" s="300"/>
      <c r="CA141" s="300"/>
      <c r="CB141" s="300"/>
      <c r="CC141" s="300"/>
      <c r="CD141" s="300"/>
      <c r="CE141" s="300"/>
      <c r="CF141" s="300"/>
      <c r="CG141" s="300"/>
      <c r="CH141" s="300"/>
      <c r="CI141" s="300"/>
      <c r="CJ141" s="300"/>
      <c r="CK141" s="300"/>
      <c r="CL141" s="300"/>
      <c r="CM141" s="300"/>
      <c r="CN141" s="300"/>
      <c r="CO141" s="300"/>
      <c r="CP141" s="300"/>
      <c r="CQ141" s="300"/>
      <c r="CR141" s="300"/>
      <c r="CS141" s="300"/>
    </row>
    <row r="142" spans="1:97" s="307" customFormat="1" ht="12" customHeight="1">
      <c r="A142" s="307" t="s">
        <v>200</v>
      </c>
      <c r="B142" s="308">
        <v>15093981646</v>
      </c>
      <c r="C142" s="308">
        <v>15093981646</v>
      </c>
      <c r="D142" s="308">
        <v>21929464313</v>
      </c>
      <c r="E142" s="309">
        <v>37023445959</v>
      </c>
      <c r="F142" s="309">
        <v>37023445959</v>
      </c>
      <c r="G142" s="308">
        <v>397261575.14006996</v>
      </c>
      <c r="H142" s="310">
        <v>2016</v>
      </c>
      <c r="I142" s="311"/>
      <c r="J142" s="311"/>
      <c r="K142" s="312"/>
      <c r="L142" s="312"/>
      <c r="M142" s="313"/>
      <c r="N142" s="313"/>
      <c r="O142" s="313"/>
      <c r="P142" s="313"/>
      <c r="Q142" s="313"/>
      <c r="R142" s="313"/>
      <c r="S142" s="314"/>
      <c r="T142" s="312"/>
      <c r="U142" s="312"/>
      <c r="V142" s="315"/>
      <c r="W142" s="315"/>
      <c r="X142" s="315"/>
      <c r="Y142" s="315"/>
      <c r="Z142" s="315"/>
      <c r="AA142" s="315"/>
      <c r="AB142" s="315"/>
      <c r="AC142" s="312"/>
      <c r="AD142" s="312"/>
      <c r="AE142" s="312"/>
      <c r="AF142" s="312"/>
      <c r="AG142" s="312"/>
      <c r="AH142" s="312"/>
      <c r="AI142" s="312"/>
      <c r="AJ142" s="312"/>
      <c r="AK142" s="312"/>
      <c r="AL142" s="312"/>
      <c r="AM142" s="312"/>
      <c r="AN142" s="312"/>
      <c r="AO142" s="312"/>
      <c r="AP142" s="312"/>
      <c r="AQ142" s="312"/>
      <c r="AR142" s="312"/>
      <c r="AS142" s="312"/>
      <c r="AT142" s="312"/>
      <c r="AU142" s="312"/>
      <c r="AV142" s="312"/>
      <c r="AW142" s="312"/>
      <c r="AX142" s="312"/>
      <c r="AY142" s="312"/>
      <c r="AZ142" s="312"/>
      <c r="BA142" s="312"/>
      <c r="BB142" s="312"/>
      <c r="BC142" s="312"/>
      <c r="BD142" s="312"/>
      <c r="BE142" s="312"/>
      <c r="BF142" s="312"/>
      <c r="BG142" s="312"/>
      <c r="BH142" s="312"/>
      <c r="BI142" s="312"/>
      <c r="BJ142" s="312"/>
      <c r="BK142" s="312"/>
      <c r="BL142" s="312"/>
      <c r="BM142" s="312"/>
      <c r="BN142" s="312"/>
      <c r="BO142" s="312"/>
      <c r="BP142" s="312"/>
      <c r="BQ142" s="312"/>
      <c r="BR142" s="312"/>
      <c r="BS142" s="312"/>
      <c r="BT142" s="312"/>
      <c r="BU142" s="312"/>
      <c r="BV142" s="312"/>
      <c r="BW142" s="312"/>
      <c r="BX142" s="312"/>
      <c r="BY142" s="312"/>
      <c r="BZ142" s="312"/>
      <c r="CA142" s="312"/>
      <c r="CB142" s="312"/>
      <c r="CC142" s="312"/>
      <c r="CD142" s="312"/>
      <c r="CE142" s="312"/>
      <c r="CF142" s="312"/>
      <c r="CG142" s="312"/>
      <c r="CH142" s="312"/>
      <c r="CI142" s="312"/>
      <c r="CJ142" s="312"/>
      <c r="CK142" s="312"/>
      <c r="CL142" s="312"/>
      <c r="CM142" s="312"/>
      <c r="CN142" s="312"/>
      <c r="CO142" s="312"/>
      <c r="CP142" s="312"/>
      <c r="CQ142" s="312"/>
      <c r="CR142" s="312"/>
      <c r="CS142" s="312"/>
    </row>
    <row r="143" spans="1:97" ht="11.25" customHeight="1">
      <c r="A143" s="297" t="s">
        <v>202</v>
      </c>
      <c r="B143" s="316">
        <v>291633136</v>
      </c>
      <c r="C143" s="316">
        <v>291633136</v>
      </c>
      <c r="D143" s="316">
        <v>806833287</v>
      </c>
      <c r="E143" s="317">
        <v>1098466423</v>
      </c>
      <c r="F143" s="317">
        <v>1098466423</v>
      </c>
      <c r="G143" s="316">
        <v>13071750.433700001</v>
      </c>
      <c r="H143" s="310">
        <v>2016</v>
      </c>
      <c r="I143" s="311"/>
      <c r="J143" s="311"/>
      <c r="M143" s="318"/>
      <c r="N143" s="318"/>
      <c r="O143" s="318"/>
      <c r="P143" s="318"/>
      <c r="Q143" s="318"/>
      <c r="R143" s="318"/>
      <c r="S143" s="319"/>
      <c r="V143" s="320"/>
      <c r="W143" s="320"/>
      <c r="X143" s="320"/>
      <c r="Y143" s="320"/>
      <c r="Z143" s="320"/>
      <c r="AA143" s="320"/>
      <c r="AB143" s="320"/>
    </row>
    <row r="144" spans="1:97" s="307" customFormat="1" ht="12" customHeight="1">
      <c r="A144" s="307" t="s">
        <v>204</v>
      </c>
      <c r="B144" s="321">
        <v>70903660</v>
      </c>
      <c r="C144" s="321">
        <v>70716460</v>
      </c>
      <c r="D144" s="321">
        <v>256597000</v>
      </c>
      <c r="E144" s="322">
        <v>327500660</v>
      </c>
      <c r="F144" s="322">
        <v>327313460</v>
      </c>
      <c r="G144" s="321">
        <v>3960492.8659999999</v>
      </c>
      <c r="H144" s="298" t="s">
        <v>1072</v>
      </c>
      <c r="I144" s="311"/>
      <c r="J144" s="311"/>
      <c r="K144" s="312"/>
      <c r="L144" s="312"/>
      <c r="M144" s="323"/>
      <c r="N144" s="323"/>
      <c r="O144" s="323"/>
      <c r="P144" s="323"/>
      <c r="Q144" s="323"/>
      <c r="R144" s="323"/>
      <c r="S144" s="314"/>
      <c r="T144" s="312"/>
      <c r="U144" s="312"/>
      <c r="V144" s="315"/>
      <c r="W144" s="315"/>
      <c r="X144" s="315"/>
      <c r="Y144" s="315"/>
      <c r="Z144" s="315"/>
      <c r="AA144" s="315"/>
      <c r="AB144" s="315"/>
      <c r="AC144" s="312"/>
      <c r="AD144" s="312"/>
      <c r="AE144" s="312"/>
      <c r="AF144" s="312"/>
      <c r="AG144" s="312"/>
      <c r="AH144" s="312"/>
      <c r="AI144" s="312"/>
      <c r="AJ144" s="312"/>
      <c r="AK144" s="312"/>
      <c r="AL144" s="312"/>
      <c r="AM144" s="312"/>
      <c r="AN144" s="312"/>
      <c r="AO144" s="312"/>
      <c r="AP144" s="312"/>
      <c r="AQ144" s="312"/>
      <c r="AR144" s="312"/>
      <c r="AS144" s="312"/>
      <c r="AT144" s="312"/>
      <c r="AU144" s="312"/>
      <c r="AV144" s="312"/>
      <c r="AW144" s="312"/>
      <c r="AX144" s="312"/>
      <c r="AY144" s="312"/>
      <c r="AZ144" s="312"/>
      <c r="BA144" s="312"/>
      <c r="BB144" s="312"/>
      <c r="BC144" s="312"/>
      <c r="BD144" s="312"/>
      <c r="BE144" s="312"/>
      <c r="BF144" s="312"/>
      <c r="BG144" s="312"/>
      <c r="BH144" s="312"/>
      <c r="BI144" s="312"/>
      <c r="BJ144" s="312"/>
      <c r="BK144" s="312"/>
      <c r="BL144" s="312"/>
      <c r="BM144" s="312"/>
      <c r="BN144" s="312"/>
      <c r="BO144" s="312"/>
      <c r="BP144" s="312"/>
      <c r="BQ144" s="312"/>
      <c r="BR144" s="312"/>
      <c r="BS144" s="312"/>
      <c r="BT144" s="312"/>
      <c r="BU144" s="312"/>
      <c r="BV144" s="312"/>
      <c r="BW144" s="312"/>
      <c r="BX144" s="312"/>
      <c r="BY144" s="312"/>
      <c r="BZ144" s="312"/>
      <c r="CA144" s="312"/>
      <c r="CB144" s="312"/>
      <c r="CC144" s="312"/>
      <c r="CD144" s="312"/>
      <c r="CE144" s="312"/>
      <c r="CF144" s="312"/>
      <c r="CG144" s="312"/>
      <c r="CH144" s="312"/>
      <c r="CI144" s="312"/>
      <c r="CJ144" s="312"/>
      <c r="CK144" s="312"/>
      <c r="CL144" s="312"/>
      <c r="CM144" s="312"/>
      <c r="CN144" s="312"/>
      <c r="CO144" s="312"/>
      <c r="CP144" s="312"/>
      <c r="CQ144" s="312"/>
      <c r="CR144" s="312"/>
      <c r="CS144" s="312"/>
    </row>
    <row r="145" spans="1:97" ht="12" customHeight="1">
      <c r="A145" s="297" t="s">
        <v>206</v>
      </c>
      <c r="B145" s="316">
        <v>1614775200</v>
      </c>
      <c r="C145" s="316">
        <v>1614775200</v>
      </c>
      <c r="D145" s="316">
        <v>4339134800</v>
      </c>
      <c r="E145" s="317">
        <v>5953910000</v>
      </c>
      <c r="F145" s="317">
        <v>5953910000</v>
      </c>
      <c r="G145" s="316">
        <v>56562145</v>
      </c>
      <c r="H145" s="310">
        <v>2016</v>
      </c>
      <c r="I145" s="311"/>
      <c r="J145" s="311"/>
      <c r="M145" s="318"/>
      <c r="N145" s="318"/>
      <c r="O145" s="318"/>
      <c r="P145" s="318"/>
      <c r="Q145" s="318"/>
      <c r="R145" s="318"/>
      <c r="S145" s="319"/>
      <c r="V145" s="320"/>
      <c r="W145" s="320"/>
      <c r="X145" s="320"/>
      <c r="Y145" s="320"/>
      <c r="Z145" s="320"/>
      <c r="AA145" s="320"/>
      <c r="AB145" s="320"/>
    </row>
    <row r="146" spans="1:97" s="307" customFormat="1" ht="12" customHeight="1">
      <c r="A146" s="307" t="s">
        <v>151</v>
      </c>
      <c r="B146" s="321">
        <v>8699080100</v>
      </c>
      <c r="C146" s="321">
        <v>8518172827</v>
      </c>
      <c r="D146" s="321">
        <v>15742920100</v>
      </c>
      <c r="E146" s="322">
        <v>24442000200</v>
      </c>
      <c r="F146" s="322">
        <v>24261092927</v>
      </c>
      <c r="G146" s="321">
        <v>254741475.73350003</v>
      </c>
      <c r="H146" s="298" t="s">
        <v>1072</v>
      </c>
      <c r="I146" s="311"/>
      <c r="J146" s="311"/>
      <c r="K146" s="312"/>
      <c r="L146" s="312"/>
      <c r="M146" s="323"/>
      <c r="N146" s="323"/>
      <c r="O146" s="323"/>
      <c r="P146" s="323"/>
      <c r="Q146" s="323"/>
      <c r="R146" s="323"/>
      <c r="S146" s="314"/>
      <c r="T146" s="312"/>
      <c r="U146" s="312"/>
      <c r="V146" s="315"/>
      <c r="W146" s="315"/>
      <c r="X146" s="315"/>
      <c r="Y146" s="315"/>
      <c r="Z146" s="315"/>
      <c r="AA146" s="315"/>
      <c r="AB146" s="315"/>
      <c r="AC146" s="312"/>
      <c r="AD146" s="312"/>
      <c r="AE146" s="312"/>
      <c r="AF146" s="312"/>
      <c r="AG146" s="312"/>
      <c r="AH146" s="312"/>
      <c r="AI146" s="312"/>
      <c r="AJ146" s="312"/>
      <c r="AK146" s="312"/>
      <c r="AL146" s="312"/>
      <c r="AM146" s="312"/>
      <c r="AN146" s="312"/>
      <c r="AO146" s="312"/>
      <c r="AP146" s="312"/>
      <c r="AQ146" s="312"/>
      <c r="AR146" s="312"/>
      <c r="AS146" s="312"/>
      <c r="AT146" s="312"/>
      <c r="AU146" s="312"/>
      <c r="AV146" s="312"/>
      <c r="AW146" s="312"/>
      <c r="AX146" s="312"/>
      <c r="AY146" s="312"/>
      <c r="AZ146" s="312"/>
      <c r="BA146" s="312"/>
      <c r="BB146" s="312"/>
      <c r="BC146" s="312"/>
      <c r="BD146" s="312"/>
      <c r="BE146" s="312"/>
      <c r="BF146" s="312"/>
      <c r="BG146" s="312"/>
      <c r="BH146" s="312"/>
      <c r="BI146" s="312"/>
      <c r="BJ146" s="312"/>
      <c r="BK146" s="312"/>
      <c r="BL146" s="312"/>
      <c r="BM146" s="312"/>
      <c r="BN146" s="312"/>
      <c r="BO146" s="312"/>
      <c r="BP146" s="312"/>
      <c r="BQ146" s="312"/>
      <c r="BR146" s="312"/>
      <c r="BS146" s="312"/>
      <c r="BT146" s="312"/>
      <c r="BU146" s="312"/>
      <c r="BV146" s="312"/>
      <c r="BW146" s="312"/>
      <c r="BX146" s="312"/>
      <c r="BY146" s="312"/>
      <c r="BZ146" s="312"/>
      <c r="CA146" s="312"/>
      <c r="CB146" s="312"/>
      <c r="CC146" s="312"/>
      <c r="CD146" s="312"/>
      <c r="CE146" s="312"/>
      <c r="CF146" s="312"/>
      <c r="CG146" s="312"/>
      <c r="CH146" s="312"/>
      <c r="CI146" s="312"/>
      <c r="CJ146" s="312"/>
      <c r="CK146" s="312"/>
      <c r="CL146" s="312"/>
      <c r="CM146" s="312"/>
      <c r="CN146" s="312"/>
      <c r="CO146" s="312"/>
      <c r="CP146" s="312"/>
      <c r="CQ146" s="312"/>
      <c r="CR146" s="312"/>
      <c r="CS146" s="312"/>
    </row>
    <row r="147" spans="1:97" ht="9" customHeight="1">
      <c r="B147" s="316"/>
      <c r="C147" s="316"/>
      <c r="D147" s="316"/>
      <c r="E147" s="317"/>
      <c r="F147" s="317"/>
      <c r="G147" s="316"/>
      <c r="I147" s="307"/>
      <c r="J147" s="307"/>
      <c r="M147" s="318"/>
      <c r="N147" s="318"/>
      <c r="O147" s="318"/>
      <c r="P147" s="318"/>
      <c r="Q147" s="318"/>
      <c r="R147" s="318"/>
      <c r="S147" s="319"/>
      <c r="V147" s="320"/>
      <c r="W147" s="320"/>
      <c r="X147" s="320"/>
      <c r="Y147" s="320"/>
      <c r="Z147" s="320"/>
      <c r="AA147" s="320"/>
      <c r="AB147" s="320"/>
    </row>
    <row r="148" spans="1:97" ht="12" customHeight="1">
      <c r="A148" s="297" t="s">
        <v>153</v>
      </c>
      <c r="B148" s="316">
        <v>552702600</v>
      </c>
      <c r="C148" s="316">
        <v>552702600</v>
      </c>
      <c r="D148" s="316">
        <v>1072736400</v>
      </c>
      <c r="E148" s="317">
        <v>1625439000</v>
      </c>
      <c r="F148" s="317">
        <v>1625439000</v>
      </c>
      <c r="G148" s="316">
        <v>18530004.599999998</v>
      </c>
      <c r="H148" s="310">
        <v>2016</v>
      </c>
      <c r="I148" s="311"/>
      <c r="J148" s="311"/>
      <c r="M148" s="318"/>
      <c r="N148" s="318"/>
      <c r="O148" s="318"/>
      <c r="P148" s="318"/>
      <c r="Q148" s="318"/>
      <c r="R148" s="318"/>
      <c r="S148" s="319"/>
      <c r="V148" s="320"/>
      <c r="W148" s="320"/>
      <c r="X148" s="320"/>
      <c r="Y148" s="320"/>
      <c r="Z148" s="320"/>
      <c r="AA148" s="320"/>
      <c r="AB148" s="320"/>
    </row>
    <row r="149" spans="1:97" ht="12" customHeight="1">
      <c r="A149" s="297" t="s">
        <v>155</v>
      </c>
      <c r="B149" s="316">
        <v>57569700</v>
      </c>
      <c r="C149" s="316">
        <v>57569700</v>
      </c>
      <c r="D149" s="316">
        <v>229133200</v>
      </c>
      <c r="E149" s="317">
        <v>286702900</v>
      </c>
      <c r="F149" s="317">
        <v>286702900</v>
      </c>
      <c r="G149" s="316">
        <v>2150271.75</v>
      </c>
      <c r="H149" s="298" t="s">
        <v>1072</v>
      </c>
      <c r="I149" s="311"/>
      <c r="J149" s="311"/>
      <c r="M149" s="318"/>
      <c r="N149" s="318"/>
      <c r="O149" s="318"/>
      <c r="P149" s="318"/>
      <c r="Q149" s="318"/>
      <c r="R149" s="318"/>
      <c r="S149" s="319"/>
      <c r="V149" s="320"/>
      <c r="W149" s="320"/>
      <c r="X149" s="320"/>
      <c r="Y149" s="320"/>
      <c r="Z149" s="320"/>
      <c r="AA149" s="320"/>
      <c r="AB149" s="320"/>
    </row>
    <row r="150" spans="1:97" ht="12" customHeight="1">
      <c r="A150" s="297" t="s">
        <v>157</v>
      </c>
      <c r="B150" s="316">
        <v>317791600</v>
      </c>
      <c r="C150" s="316">
        <v>316714300</v>
      </c>
      <c r="D150" s="316">
        <v>1918451500</v>
      </c>
      <c r="E150" s="317">
        <v>2236243100</v>
      </c>
      <c r="F150" s="317">
        <v>2235165800</v>
      </c>
      <c r="G150" s="316">
        <v>16316830.76</v>
      </c>
      <c r="H150" s="298" t="s">
        <v>1072</v>
      </c>
      <c r="I150" s="311"/>
      <c r="J150" s="311"/>
      <c r="M150" s="318"/>
      <c r="N150" s="318"/>
      <c r="O150" s="318"/>
      <c r="P150" s="318"/>
      <c r="Q150" s="318"/>
      <c r="R150" s="318"/>
      <c r="S150" s="319"/>
      <c r="V150" s="320"/>
      <c r="W150" s="320"/>
      <c r="X150" s="320"/>
      <c r="Y150" s="320"/>
      <c r="Z150" s="320"/>
      <c r="AA150" s="320"/>
      <c r="AB150" s="320"/>
    </row>
    <row r="151" spans="1:97" ht="12" customHeight="1">
      <c r="A151" s="297" t="s">
        <v>159</v>
      </c>
      <c r="B151" s="316">
        <v>63864800</v>
      </c>
      <c r="C151" s="316">
        <v>63864800</v>
      </c>
      <c r="D151" s="316">
        <v>280860400</v>
      </c>
      <c r="E151" s="317">
        <v>344725200</v>
      </c>
      <c r="F151" s="317">
        <v>344725200</v>
      </c>
      <c r="G151" s="316">
        <v>3102526.8000000003</v>
      </c>
      <c r="H151" s="310">
        <v>2016</v>
      </c>
      <c r="I151" s="311"/>
      <c r="J151" s="311"/>
      <c r="M151" s="318"/>
      <c r="N151" s="318"/>
      <c r="O151" s="318"/>
      <c r="P151" s="318"/>
      <c r="Q151" s="318"/>
      <c r="R151" s="318"/>
      <c r="S151" s="319"/>
      <c r="V151" s="320"/>
      <c r="W151" s="320"/>
      <c r="X151" s="320"/>
      <c r="Y151" s="320"/>
      <c r="Z151" s="320"/>
      <c r="AA151" s="320"/>
      <c r="AB151" s="320"/>
    </row>
    <row r="152" spans="1:97" ht="12" customHeight="1">
      <c r="A152" s="297" t="s">
        <v>137</v>
      </c>
      <c r="B152" s="316">
        <v>2322963400</v>
      </c>
      <c r="C152" s="316">
        <v>2322963400</v>
      </c>
      <c r="D152" s="316">
        <v>3537611100</v>
      </c>
      <c r="E152" s="317">
        <v>5860574500</v>
      </c>
      <c r="F152" s="317">
        <v>5860574500</v>
      </c>
      <c r="G152" s="316">
        <v>62239301.190000005</v>
      </c>
      <c r="H152" s="310">
        <v>2016</v>
      </c>
      <c r="I152" s="311"/>
      <c r="J152" s="311"/>
      <c r="M152" s="318"/>
      <c r="N152" s="318"/>
      <c r="O152" s="318"/>
      <c r="P152" s="318"/>
      <c r="Q152" s="318"/>
      <c r="R152" s="318"/>
      <c r="S152" s="319"/>
      <c r="V152" s="320"/>
      <c r="W152" s="320"/>
      <c r="X152" s="320"/>
      <c r="Y152" s="320"/>
      <c r="Z152" s="320"/>
      <c r="AA152" s="320"/>
      <c r="AB152" s="320"/>
    </row>
    <row r="153" spans="1:97" ht="9" customHeight="1">
      <c r="B153" s="316"/>
      <c r="C153" s="316"/>
      <c r="D153" s="316"/>
      <c r="E153" s="317"/>
      <c r="F153" s="317"/>
      <c r="G153" s="316"/>
      <c r="I153" s="307"/>
      <c r="J153" s="307"/>
      <c r="M153" s="318"/>
      <c r="N153" s="318"/>
      <c r="O153" s="318"/>
      <c r="P153" s="318"/>
      <c r="Q153" s="318"/>
      <c r="R153" s="318"/>
      <c r="S153" s="319"/>
      <c r="V153" s="320"/>
      <c r="W153" s="320"/>
      <c r="X153" s="320"/>
      <c r="Y153" s="320"/>
      <c r="Z153" s="320"/>
      <c r="AA153" s="320"/>
      <c r="AB153" s="320"/>
    </row>
    <row r="154" spans="1:97" ht="12" customHeight="1">
      <c r="A154" s="297" t="s">
        <v>161</v>
      </c>
      <c r="B154" s="316">
        <v>1979855300</v>
      </c>
      <c r="C154" s="316">
        <v>1979855300</v>
      </c>
      <c r="D154" s="316">
        <v>2028348300</v>
      </c>
      <c r="E154" s="317">
        <v>4008203600</v>
      </c>
      <c r="F154" s="317">
        <v>4008203600</v>
      </c>
      <c r="G154" s="316">
        <v>53309107.880000003</v>
      </c>
      <c r="H154" s="310">
        <v>2016</v>
      </c>
      <c r="I154" s="311"/>
      <c r="J154" s="311"/>
      <c r="M154" s="318"/>
      <c r="N154" s="318"/>
      <c r="O154" s="318"/>
      <c r="P154" s="318"/>
      <c r="Q154" s="318"/>
      <c r="R154" s="318"/>
      <c r="S154" s="319"/>
      <c r="V154" s="320"/>
      <c r="W154" s="320"/>
      <c r="X154" s="320"/>
      <c r="Y154" s="320"/>
      <c r="Z154" s="320"/>
      <c r="AA154" s="320"/>
      <c r="AB154" s="320"/>
    </row>
    <row r="155" spans="1:97" ht="12" customHeight="1">
      <c r="A155" s="297" t="s">
        <v>28</v>
      </c>
      <c r="B155" s="316">
        <v>157906200</v>
      </c>
      <c r="C155" s="316">
        <v>152844346</v>
      </c>
      <c r="D155" s="316">
        <v>397288200</v>
      </c>
      <c r="E155" s="317">
        <v>555194400</v>
      </c>
      <c r="F155" s="317">
        <v>550132546</v>
      </c>
      <c r="G155" s="316">
        <v>5483431.9100000001</v>
      </c>
      <c r="H155" s="298" t="s">
        <v>1072</v>
      </c>
      <c r="I155" s="311"/>
      <c r="J155" s="311"/>
      <c r="M155" s="318"/>
      <c r="N155" s="318"/>
      <c r="O155" s="318"/>
      <c r="P155" s="318"/>
      <c r="Q155" s="318"/>
      <c r="R155" s="318"/>
      <c r="S155" s="319"/>
      <c r="V155" s="320"/>
      <c r="W155" s="320"/>
      <c r="X155" s="320"/>
      <c r="Y155" s="320"/>
      <c r="Z155" s="320"/>
      <c r="AA155" s="320"/>
      <c r="AB155" s="320"/>
    </row>
    <row r="156" spans="1:97" ht="12" customHeight="1">
      <c r="A156" s="297" t="s">
        <v>164</v>
      </c>
      <c r="B156" s="316">
        <v>1495853600</v>
      </c>
      <c r="C156" s="316">
        <v>1462780800</v>
      </c>
      <c r="D156" s="316">
        <v>2460527900</v>
      </c>
      <c r="E156" s="317">
        <v>3956381500</v>
      </c>
      <c r="F156" s="317">
        <v>3923308700</v>
      </c>
      <c r="G156" s="316">
        <v>30209476.990000002</v>
      </c>
      <c r="H156" s="298" t="s">
        <v>1072</v>
      </c>
      <c r="I156" s="311"/>
      <c r="J156" s="311"/>
      <c r="M156" s="318"/>
      <c r="N156" s="318"/>
      <c r="O156" s="318"/>
      <c r="P156" s="318"/>
      <c r="Q156" s="318"/>
      <c r="R156" s="318"/>
      <c r="S156" s="319"/>
      <c r="V156" s="320"/>
      <c r="W156" s="320"/>
      <c r="X156" s="320"/>
      <c r="Y156" s="320"/>
      <c r="Z156" s="320"/>
      <c r="AA156" s="320"/>
      <c r="AB156" s="320"/>
    </row>
    <row r="157" spans="1:97" s="307" customFormat="1" ht="12" customHeight="1">
      <c r="A157" s="307" t="s">
        <v>166</v>
      </c>
      <c r="B157" s="321">
        <v>88027200</v>
      </c>
      <c r="C157" s="321">
        <v>88027200</v>
      </c>
      <c r="D157" s="321">
        <v>355179550</v>
      </c>
      <c r="E157" s="322">
        <v>443206750</v>
      </c>
      <c r="F157" s="322">
        <v>443206750</v>
      </c>
      <c r="G157" s="321">
        <v>3346210.9624999999</v>
      </c>
      <c r="H157" s="310">
        <v>2016</v>
      </c>
      <c r="I157" s="311"/>
      <c r="J157" s="311"/>
      <c r="K157" s="312"/>
      <c r="L157" s="312"/>
      <c r="M157" s="323"/>
      <c r="N157" s="323"/>
      <c r="O157" s="323"/>
      <c r="P157" s="323"/>
      <c r="Q157" s="323"/>
      <c r="R157" s="323"/>
      <c r="S157" s="314"/>
      <c r="T157" s="312"/>
      <c r="U157" s="312"/>
      <c r="V157" s="315"/>
      <c r="W157" s="315"/>
      <c r="X157" s="315"/>
      <c r="Y157" s="315"/>
      <c r="Z157" s="315"/>
      <c r="AA157" s="315"/>
      <c r="AB157" s="315"/>
      <c r="AC157" s="312"/>
      <c r="AD157" s="312"/>
      <c r="AE157" s="312"/>
      <c r="AF157" s="312"/>
      <c r="AG157" s="312"/>
      <c r="AH157" s="312"/>
      <c r="AI157" s="312"/>
      <c r="AJ157" s="312"/>
      <c r="AK157" s="312"/>
      <c r="AL157" s="312"/>
      <c r="AM157" s="312"/>
      <c r="AN157" s="312"/>
      <c r="AO157" s="312"/>
      <c r="AP157" s="312"/>
      <c r="AQ157" s="312"/>
      <c r="AR157" s="312"/>
      <c r="AS157" s="312"/>
      <c r="AT157" s="312"/>
      <c r="AU157" s="312"/>
      <c r="AV157" s="312"/>
      <c r="AW157" s="312"/>
      <c r="AX157" s="312"/>
      <c r="AY157" s="312"/>
      <c r="AZ157" s="312"/>
      <c r="BA157" s="312"/>
      <c r="BB157" s="312"/>
      <c r="BC157" s="312"/>
      <c r="BD157" s="312"/>
      <c r="BE157" s="312"/>
      <c r="BF157" s="312"/>
      <c r="BG157" s="312"/>
      <c r="BH157" s="312"/>
      <c r="BI157" s="312"/>
      <c r="BJ157" s="312"/>
      <c r="BK157" s="312"/>
      <c r="BL157" s="312"/>
      <c r="BM157" s="312"/>
      <c r="BN157" s="312"/>
      <c r="BO157" s="312"/>
      <c r="BP157" s="312"/>
      <c r="BQ157" s="312"/>
      <c r="BR157" s="312"/>
      <c r="BS157" s="312"/>
      <c r="BT157" s="312"/>
      <c r="BU157" s="312"/>
      <c r="BV157" s="312"/>
      <c r="BW157" s="312"/>
      <c r="BX157" s="312"/>
      <c r="BY157" s="312"/>
      <c r="BZ157" s="312"/>
      <c r="CA157" s="312"/>
      <c r="CB157" s="312"/>
      <c r="CC157" s="312"/>
      <c r="CD157" s="312"/>
      <c r="CE157" s="312"/>
      <c r="CF157" s="312"/>
      <c r="CG157" s="312"/>
      <c r="CH157" s="312"/>
      <c r="CI157" s="312"/>
      <c r="CJ157" s="312"/>
      <c r="CK157" s="312"/>
      <c r="CL157" s="312"/>
      <c r="CM157" s="312"/>
      <c r="CN157" s="312"/>
      <c r="CO157" s="312"/>
      <c r="CP157" s="312"/>
      <c r="CQ157" s="312"/>
      <c r="CR157" s="312"/>
      <c r="CS157" s="312"/>
    </row>
    <row r="158" spans="1:97" ht="12" customHeight="1">
      <c r="A158" s="297" t="s">
        <v>168</v>
      </c>
      <c r="B158" s="316">
        <v>3312540600</v>
      </c>
      <c r="C158" s="316">
        <v>3297017800</v>
      </c>
      <c r="D158" s="316">
        <v>7233751500</v>
      </c>
      <c r="E158" s="317">
        <v>10546292100</v>
      </c>
      <c r="F158" s="317">
        <v>10530769300</v>
      </c>
      <c r="G158" s="316">
        <v>130581539.31999999</v>
      </c>
      <c r="H158" s="298" t="s">
        <v>1072</v>
      </c>
      <c r="I158" s="311"/>
      <c r="J158" s="311"/>
      <c r="M158" s="318"/>
      <c r="N158" s="318"/>
      <c r="O158" s="318"/>
      <c r="P158" s="318"/>
      <c r="Q158" s="318"/>
      <c r="R158" s="318"/>
      <c r="S158" s="319"/>
      <c r="V158" s="320"/>
      <c r="W158" s="320"/>
      <c r="X158" s="320"/>
      <c r="Y158" s="320"/>
      <c r="Z158" s="320"/>
      <c r="AA158" s="320"/>
      <c r="AB158" s="320"/>
    </row>
    <row r="159" spans="1:97" ht="9" customHeight="1">
      <c r="B159" s="316"/>
      <c r="C159" s="316"/>
      <c r="D159" s="316"/>
      <c r="E159" s="317"/>
      <c r="F159" s="317"/>
      <c r="G159" s="316"/>
      <c r="M159" s="318"/>
      <c r="N159" s="318"/>
      <c r="O159" s="318"/>
      <c r="P159" s="318"/>
      <c r="Q159" s="318"/>
      <c r="R159" s="318"/>
      <c r="S159" s="319"/>
      <c r="V159" s="320"/>
      <c r="W159" s="320"/>
      <c r="X159" s="320"/>
      <c r="Y159" s="320"/>
      <c r="Z159" s="320"/>
      <c r="AA159" s="320"/>
      <c r="AB159" s="320"/>
    </row>
    <row r="160" spans="1:97" s="307" customFormat="1" ht="12" customHeight="1">
      <c r="A160" s="307" t="s">
        <v>841</v>
      </c>
      <c r="B160" s="321">
        <v>1338526300</v>
      </c>
      <c r="C160" s="321">
        <v>1338526300</v>
      </c>
      <c r="D160" s="321">
        <v>2708573273</v>
      </c>
      <c r="E160" s="322">
        <v>4047099573</v>
      </c>
      <c r="F160" s="322">
        <v>4047099573</v>
      </c>
      <c r="G160" s="321">
        <v>31567376.669399999</v>
      </c>
      <c r="H160" s="298" t="s">
        <v>1072</v>
      </c>
      <c r="I160" s="311"/>
      <c r="J160" s="311"/>
      <c r="K160" s="312"/>
      <c r="L160" s="312"/>
      <c r="M160" s="323"/>
      <c r="N160" s="323"/>
      <c r="O160" s="323"/>
      <c r="P160" s="323"/>
      <c r="Q160" s="323"/>
      <c r="R160" s="323"/>
      <c r="S160" s="314"/>
      <c r="T160" s="312"/>
      <c r="U160" s="312"/>
      <c r="V160" s="315"/>
      <c r="W160" s="315"/>
      <c r="X160" s="315"/>
      <c r="Y160" s="315"/>
      <c r="Z160" s="315"/>
      <c r="AA160" s="315"/>
      <c r="AB160" s="315"/>
      <c r="AC160" s="312"/>
      <c r="AD160" s="312"/>
      <c r="AE160" s="312"/>
      <c r="AF160" s="312"/>
      <c r="AG160" s="312"/>
      <c r="AH160" s="312"/>
      <c r="AI160" s="312"/>
      <c r="AJ160" s="312"/>
      <c r="AK160" s="312"/>
      <c r="AL160" s="312"/>
      <c r="AM160" s="312"/>
      <c r="AN160" s="312"/>
      <c r="AO160" s="312"/>
      <c r="AP160" s="312"/>
      <c r="AQ160" s="312"/>
      <c r="AR160" s="312"/>
      <c r="AS160" s="312"/>
      <c r="AT160" s="312"/>
      <c r="AU160" s="312"/>
      <c r="AV160" s="312"/>
      <c r="AW160" s="312"/>
      <c r="AX160" s="312"/>
      <c r="AY160" s="312"/>
      <c r="AZ160" s="312"/>
      <c r="BA160" s="312"/>
      <c r="BB160" s="312"/>
      <c r="BC160" s="312"/>
      <c r="BD160" s="312"/>
      <c r="BE160" s="312"/>
      <c r="BF160" s="312"/>
      <c r="BG160" s="312"/>
      <c r="BH160" s="312"/>
      <c r="BI160" s="312"/>
      <c r="BJ160" s="312"/>
      <c r="BK160" s="312"/>
      <c r="BL160" s="312"/>
      <c r="BM160" s="312"/>
      <c r="BN160" s="312"/>
      <c r="BO160" s="312"/>
      <c r="BP160" s="312"/>
      <c r="BQ160" s="312"/>
      <c r="BR160" s="312"/>
      <c r="BS160" s="312"/>
      <c r="BT160" s="312"/>
      <c r="BU160" s="312"/>
      <c r="BV160" s="312"/>
      <c r="BW160" s="312"/>
      <c r="BX160" s="312"/>
      <c r="BY160" s="312"/>
      <c r="BZ160" s="312"/>
      <c r="CA160" s="312"/>
      <c r="CB160" s="312"/>
      <c r="CC160" s="312"/>
      <c r="CD160" s="312"/>
      <c r="CE160" s="312"/>
      <c r="CF160" s="312"/>
      <c r="CG160" s="312"/>
      <c r="CH160" s="312"/>
      <c r="CI160" s="312"/>
      <c r="CJ160" s="312"/>
      <c r="CK160" s="312"/>
      <c r="CL160" s="312"/>
      <c r="CM160" s="312"/>
      <c r="CN160" s="312"/>
      <c r="CO160" s="312"/>
      <c r="CP160" s="312"/>
      <c r="CQ160" s="312"/>
      <c r="CR160" s="312"/>
      <c r="CS160" s="312"/>
    </row>
    <row r="161" spans="1:97" ht="12" customHeight="1">
      <c r="A161" s="297" t="s">
        <v>172</v>
      </c>
      <c r="B161" s="316">
        <v>330535200</v>
      </c>
      <c r="C161" s="316">
        <v>330535200</v>
      </c>
      <c r="D161" s="316">
        <v>1005323600</v>
      </c>
      <c r="E161" s="317">
        <v>1335858800</v>
      </c>
      <c r="F161" s="317">
        <v>1335858800</v>
      </c>
      <c r="G161" s="316">
        <v>15095204.439999999</v>
      </c>
      <c r="H161" s="310">
        <v>2016</v>
      </c>
      <c r="I161" s="311"/>
      <c r="J161" s="311"/>
      <c r="M161" s="318"/>
      <c r="N161" s="318"/>
      <c r="O161" s="318"/>
      <c r="P161" s="318"/>
      <c r="Q161" s="318"/>
      <c r="R161" s="318"/>
      <c r="S161" s="319"/>
      <c r="V161" s="320"/>
      <c r="W161" s="320"/>
      <c r="X161" s="320"/>
      <c r="Y161" s="320"/>
      <c r="Z161" s="320"/>
      <c r="AA161" s="320"/>
      <c r="AB161" s="320"/>
    </row>
    <row r="162" spans="1:97" s="307" customFormat="1" ht="12" customHeight="1">
      <c r="A162" s="307" t="s">
        <v>842</v>
      </c>
      <c r="B162" s="321">
        <v>159183600</v>
      </c>
      <c r="C162" s="321">
        <v>159183600</v>
      </c>
      <c r="D162" s="321">
        <v>361293000</v>
      </c>
      <c r="E162" s="322">
        <v>520476600</v>
      </c>
      <c r="F162" s="322">
        <v>520476600</v>
      </c>
      <c r="G162" s="321">
        <v>5673194.9400000004</v>
      </c>
      <c r="H162" s="298" t="s">
        <v>1072</v>
      </c>
      <c r="I162" s="311"/>
      <c r="J162" s="311"/>
      <c r="K162" s="312"/>
      <c r="L162" s="312"/>
      <c r="M162" s="323"/>
      <c r="N162" s="323"/>
      <c r="O162" s="323"/>
      <c r="P162" s="323"/>
      <c r="Q162" s="323"/>
      <c r="R162" s="323"/>
      <c r="S162" s="314"/>
      <c r="T162" s="312"/>
      <c r="U162" s="312"/>
      <c r="V162" s="315"/>
      <c r="W162" s="315"/>
      <c r="X162" s="315"/>
      <c r="Y162" s="315"/>
      <c r="Z162" s="315"/>
      <c r="AA162" s="315"/>
      <c r="AB162" s="315"/>
      <c r="AC162" s="312"/>
      <c r="AD162" s="312"/>
      <c r="AE162" s="312"/>
      <c r="AF162" s="312"/>
      <c r="AG162" s="312"/>
      <c r="AH162" s="312"/>
      <c r="AI162" s="312"/>
      <c r="AJ162" s="312"/>
      <c r="AK162" s="312"/>
      <c r="AL162" s="312"/>
      <c r="AM162" s="312"/>
      <c r="AN162" s="312"/>
      <c r="AO162" s="312"/>
      <c r="AP162" s="312"/>
      <c r="AQ162" s="312"/>
      <c r="AR162" s="312"/>
      <c r="AS162" s="312"/>
      <c r="AT162" s="312"/>
      <c r="AU162" s="312"/>
      <c r="AV162" s="312"/>
      <c r="AW162" s="312"/>
      <c r="AX162" s="312"/>
      <c r="AY162" s="312"/>
      <c r="AZ162" s="312"/>
      <c r="BA162" s="312"/>
      <c r="BB162" s="312"/>
      <c r="BC162" s="312"/>
      <c r="BD162" s="312"/>
      <c r="BE162" s="312"/>
      <c r="BF162" s="312"/>
      <c r="BG162" s="312"/>
      <c r="BH162" s="312"/>
      <c r="BI162" s="312"/>
      <c r="BJ162" s="312"/>
      <c r="BK162" s="312"/>
      <c r="BL162" s="312"/>
      <c r="BM162" s="312"/>
      <c r="BN162" s="312"/>
      <c r="BO162" s="312"/>
      <c r="BP162" s="312"/>
      <c r="BQ162" s="312"/>
      <c r="BR162" s="312"/>
      <c r="BS162" s="312"/>
      <c r="BT162" s="312"/>
      <c r="BU162" s="312"/>
      <c r="BV162" s="312"/>
      <c r="BW162" s="312"/>
      <c r="BX162" s="312"/>
      <c r="BY162" s="312"/>
      <c r="BZ162" s="312"/>
      <c r="CA162" s="312"/>
      <c r="CB162" s="312"/>
      <c r="CC162" s="312"/>
      <c r="CD162" s="312"/>
      <c r="CE162" s="312"/>
      <c r="CF162" s="312"/>
      <c r="CG162" s="312"/>
      <c r="CH162" s="312"/>
      <c r="CI162" s="312"/>
      <c r="CJ162" s="312"/>
      <c r="CK162" s="312"/>
      <c r="CL162" s="312"/>
      <c r="CM162" s="312"/>
      <c r="CN162" s="312"/>
      <c r="CO162" s="312"/>
      <c r="CP162" s="312"/>
      <c r="CQ162" s="312"/>
      <c r="CR162" s="312"/>
      <c r="CS162" s="312"/>
    </row>
    <row r="163" spans="1:97" ht="12" customHeight="1">
      <c r="A163" s="299" t="s">
        <v>176</v>
      </c>
      <c r="B163" s="316">
        <v>1125417200</v>
      </c>
      <c r="C163" s="316">
        <v>1114629600</v>
      </c>
      <c r="D163" s="316">
        <v>4078146440</v>
      </c>
      <c r="E163" s="318">
        <v>5203563640</v>
      </c>
      <c r="F163" s="318">
        <v>5192776040</v>
      </c>
      <c r="G163" s="316">
        <v>57639814.044</v>
      </c>
      <c r="H163" s="298" t="s">
        <v>1072</v>
      </c>
      <c r="I163" s="311"/>
      <c r="J163" s="311"/>
      <c r="M163" s="318"/>
      <c r="N163" s="318"/>
      <c r="O163" s="318"/>
      <c r="P163" s="318"/>
      <c r="Q163" s="318"/>
      <c r="R163" s="318"/>
      <c r="S163" s="319"/>
      <c r="V163" s="320"/>
      <c r="W163" s="320"/>
      <c r="X163" s="320"/>
      <c r="Y163" s="320"/>
      <c r="Z163" s="320"/>
      <c r="AA163" s="320"/>
      <c r="AB163" s="320"/>
    </row>
    <row r="164" spans="1:97" ht="12" customHeight="1">
      <c r="A164" s="297" t="s">
        <v>843</v>
      </c>
      <c r="B164" s="316">
        <v>1695171000</v>
      </c>
      <c r="C164" s="316">
        <v>1695171000</v>
      </c>
      <c r="D164" s="316">
        <v>3112620500</v>
      </c>
      <c r="E164" s="317">
        <v>4807791500</v>
      </c>
      <c r="F164" s="317">
        <v>4807791500</v>
      </c>
      <c r="G164" s="316">
        <v>67453314.745000005</v>
      </c>
      <c r="H164" s="298" t="s">
        <v>1072</v>
      </c>
      <c r="I164" s="311"/>
      <c r="J164" s="311"/>
      <c r="M164" s="331"/>
      <c r="N164" s="331"/>
      <c r="O164" s="331"/>
      <c r="P164" s="331"/>
      <c r="Q164" s="331"/>
      <c r="R164" s="331"/>
      <c r="S164" s="319"/>
      <c r="V164" s="320"/>
      <c r="W164" s="320"/>
      <c r="X164" s="320"/>
      <c r="Y164" s="320"/>
      <c r="Z164" s="320"/>
      <c r="AA164" s="320"/>
      <c r="AB164" s="320"/>
    </row>
    <row r="165" spans="1:97" ht="15">
      <c r="A165" s="296" t="s">
        <v>891</v>
      </c>
      <c r="L165" s="300"/>
      <c r="V165" s="320"/>
      <c r="W165" s="320"/>
      <c r="X165" s="320"/>
      <c r="Y165" s="320"/>
      <c r="Z165" s="320"/>
      <c r="AA165" s="320"/>
      <c r="AB165" s="320"/>
    </row>
    <row r="166" spans="1:97" ht="12.75">
      <c r="A166" s="1352" t="str">
        <f>A125</f>
        <v>Real Estate Fair Market Value (FMV), Fair Market Value (Taxable), and Local Levy by Locality - Tax Year 2016</v>
      </c>
      <c r="B166" s="1353"/>
      <c r="C166" s="1353"/>
      <c r="D166" s="1353"/>
      <c r="E166" s="1353"/>
      <c r="F166" s="1353"/>
      <c r="G166" s="1353"/>
      <c r="H166" s="1353"/>
      <c r="L166" s="339"/>
      <c r="M166" s="339"/>
      <c r="N166" s="339"/>
      <c r="O166" s="339"/>
      <c r="P166" s="339"/>
      <c r="Q166" s="339"/>
      <c r="R166" s="339"/>
      <c r="S166" s="339"/>
      <c r="V166" s="320"/>
      <c r="W166" s="320"/>
      <c r="X166" s="320"/>
      <c r="Y166" s="320"/>
      <c r="Z166" s="320"/>
      <c r="AA166" s="320"/>
      <c r="AB166" s="320"/>
    </row>
    <row r="167" spans="1:97" s="307" customFormat="1" ht="12.75" thickBot="1">
      <c r="A167" s="347"/>
      <c r="B167" s="347"/>
      <c r="C167" s="347"/>
      <c r="D167" s="347"/>
      <c r="E167" s="347"/>
      <c r="F167" s="347"/>
      <c r="G167" s="347"/>
      <c r="H167" s="347"/>
      <c r="K167" s="312"/>
      <c r="L167" s="348"/>
      <c r="M167" s="348"/>
      <c r="N167" s="348"/>
      <c r="O167" s="348"/>
      <c r="P167" s="348"/>
      <c r="Q167" s="348"/>
      <c r="R167" s="348"/>
      <c r="S167" s="348"/>
      <c r="T167" s="312"/>
      <c r="U167" s="312"/>
      <c r="V167" s="315"/>
      <c r="W167" s="315"/>
      <c r="X167" s="315"/>
      <c r="Y167" s="315"/>
      <c r="Z167" s="315"/>
      <c r="AA167" s="315"/>
      <c r="AB167" s="315"/>
      <c r="AC167" s="312"/>
      <c r="AD167" s="312"/>
      <c r="AE167" s="312"/>
      <c r="AF167" s="312"/>
      <c r="AG167" s="312"/>
      <c r="AH167" s="312"/>
      <c r="AI167" s="312"/>
      <c r="AJ167" s="312"/>
      <c r="AK167" s="312"/>
      <c r="AL167" s="312"/>
      <c r="AM167" s="312"/>
      <c r="AN167" s="312"/>
      <c r="AO167" s="312"/>
      <c r="AP167" s="312"/>
      <c r="AQ167" s="312"/>
      <c r="AR167" s="312"/>
      <c r="AS167" s="312"/>
      <c r="AT167" s="312"/>
      <c r="AU167" s="312"/>
      <c r="AV167" s="312"/>
      <c r="AW167" s="312"/>
      <c r="AX167" s="312"/>
      <c r="AY167" s="312"/>
      <c r="AZ167" s="312"/>
      <c r="BA167" s="312"/>
      <c r="BB167" s="312"/>
      <c r="BC167" s="312"/>
      <c r="BD167" s="312"/>
      <c r="BE167" s="312"/>
      <c r="BF167" s="312"/>
      <c r="BG167" s="312"/>
      <c r="BH167" s="312"/>
      <c r="BI167" s="312"/>
      <c r="BJ167" s="312"/>
      <c r="BK167" s="312"/>
      <c r="BL167" s="312"/>
      <c r="BM167" s="312"/>
      <c r="BN167" s="312"/>
      <c r="BO167" s="312"/>
      <c r="BP167" s="312"/>
      <c r="BQ167" s="312"/>
      <c r="BR167" s="312"/>
      <c r="BS167" s="312"/>
      <c r="BT167" s="312"/>
      <c r="BU167" s="312"/>
      <c r="BV167" s="312"/>
      <c r="BW167" s="312"/>
      <c r="BX167" s="312"/>
      <c r="BY167" s="312"/>
      <c r="BZ167" s="312"/>
      <c r="CA167" s="312"/>
      <c r="CB167" s="312"/>
      <c r="CC167" s="312"/>
      <c r="CD167" s="312"/>
      <c r="CE167" s="312"/>
      <c r="CF167" s="312"/>
      <c r="CG167" s="312"/>
      <c r="CH167" s="312"/>
      <c r="CI167" s="312"/>
      <c r="CJ167" s="312"/>
      <c r="CK167" s="312"/>
      <c r="CL167" s="312"/>
      <c r="CM167" s="312"/>
      <c r="CN167" s="312"/>
      <c r="CO167" s="312"/>
      <c r="CP167" s="312"/>
      <c r="CQ167" s="312"/>
      <c r="CR167" s="312"/>
      <c r="CS167" s="312"/>
    </row>
    <row r="168" spans="1:97">
      <c r="V168" s="320"/>
      <c r="W168" s="320"/>
      <c r="X168" s="320"/>
      <c r="Y168" s="320"/>
      <c r="Z168" s="320"/>
      <c r="AA168" s="320"/>
      <c r="AB168" s="320"/>
    </row>
    <row r="169" spans="1:97" s="345" customFormat="1">
      <c r="A169" s="303" t="s">
        <v>27</v>
      </c>
      <c r="B169" s="303" t="s">
        <v>834</v>
      </c>
      <c r="C169" s="303" t="s">
        <v>835</v>
      </c>
      <c r="D169" s="303" t="s">
        <v>836</v>
      </c>
      <c r="E169" s="303" t="s">
        <v>837</v>
      </c>
      <c r="F169" s="303" t="s">
        <v>838</v>
      </c>
      <c r="G169" s="303" t="s">
        <v>839</v>
      </c>
      <c r="H169" s="304" t="s">
        <v>840</v>
      </c>
      <c r="K169" s="300"/>
      <c r="L169" s="306"/>
      <c r="M169" s="306"/>
      <c r="N169" s="306"/>
      <c r="O169" s="306"/>
      <c r="P169" s="306"/>
      <c r="Q169" s="306"/>
      <c r="R169" s="306"/>
      <c r="S169" s="306"/>
      <c r="T169" s="300"/>
      <c r="U169" s="299"/>
      <c r="V169" s="320"/>
      <c r="W169" s="320"/>
      <c r="X169" s="320"/>
      <c r="Y169" s="320"/>
      <c r="Z169" s="320"/>
      <c r="AA169" s="320"/>
      <c r="AB169" s="320"/>
      <c r="AC169" s="300"/>
      <c r="AD169" s="300"/>
      <c r="AE169" s="300"/>
      <c r="AF169" s="300"/>
      <c r="AG169" s="300"/>
      <c r="AH169" s="300"/>
      <c r="AI169" s="300"/>
      <c r="AJ169" s="300"/>
      <c r="AK169" s="300"/>
      <c r="AL169" s="300"/>
      <c r="AM169" s="300"/>
      <c r="AN169" s="300"/>
      <c r="AO169" s="300"/>
      <c r="AP169" s="300"/>
      <c r="AQ169" s="300"/>
      <c r="AR169" s="300"/>
      <c r="AS169" s="300"/>
      <c r="AT169" s="300"/>
      <c r="AU169" s="300"/>
      <c r="AV169" s="300"/>
      <c r="AW169" s="300"/>
      <c r="AX169" s="300"/>
      <c r="AY169" s="300"/>
      <c r="AZ169" s="300"/>
      <c r="BA169" s="300"/>
      <c r="BB169" s="300"/>
      <c r="BC169" s="300"/>
      <c r="BD169" s="300"/>
      <c r="BE169" s="300"/>
      <c r="BF169" s="300"/>
      <c r="BG169" s="300"/>
      <c r="BH169" s="300"/>
      <c r="BI169" s="300"/>
      <c r="BJ169" s="300"/>
      <c r="BK169" s="300"/>
      <c r="BL169" s="300"/>
      <c r="BM169" s="300"/>
      <c r="BN169" s="300"/>
      <c r="BO169" s="300"/>
      <c r="BP169" s="300"/>
      <c r="BQ169" s="300"/>
      <c r="BR169" s="300"/>
      <c r="BS169" s="300"/>
      <c r="BT169" s="300"/>
      <c r="BU169" s="300"/>
      <c r="BV169" s="300"/>
      <c r="BW169" s="300"/>
      <c r="BX169" s="300"/>
      <c r="BY169" s="300"/>
      <c r="BZ169" s="300"/>
      <c r="CA169" s="300"/>
      <c r="CB169" s="300"/>
      <c r="CC169" s="300"/>
      <c r="CD169" s="300"/>
      <c r="CE169" s="300"/>
      <c r="CF169" s="300"/>
      <c r="CG169" s="300"/>
      <c r="CH169" s="300"/>
      <c r="CI169" s="300"/>
      <c r="CJ169" s="300"/>
      <c r="CK169" s="300"/>
      <c r="CL169" s="300"/>
      <c r="CM169" s="300"/>
      <c r="CN169" s="300"/>
      <c r="CO169" s="300"/>
      <c r="CP169" s="300"/>
      <c r="CQ169" s="300"/>
      <c r="CR169" s="300"/>
      <c r="CS169" s="300"/>
    </row>
    <row r="170" spans="1:97" ht="8.25" customHeight="1">
      <c r="V170" s="320"/>
      <c r="W170" s="320"/>
      <c r="X170" s="320"/>
      <c r="Y170" s="320"/>
      <c r="Z170" s="320"/>
      <c r="AA170" s="320"/>
      <c r="AB170" s="320"/>
    </row>
    <row r="171" spans="1:97" s="307" customFormat="1" ht="12" customHeight="1">
      <c r="A171" s="307" t="s">
        <v>180</v>
      </c>
      <c r="B171" s="308">
        <v>480275300</v>
      </c>
      <c r="C171" s="308">
        <v>480275300</v>
      </c>
      <c r="D171" s="308">
        <v>991760200</v>
      </c>
      <c r="E171" s="309">
        <v>1472035500</v>
      </c>
      <c r="F171" s="309">
        <v>1472035500</v>
      </c>
      <c r="G171" s="308">
        <v>22816550.25</v>
      </c>
      <c r="H171" s="298" t="s">
        <v>1072</v>
      </c>
      <c r="I171" s="311"/>
      <c r="J171" s="311"/>
      <c r="K171" s="312"/>
      <c r="L171" s="312"/>
      <c r="M171" s="323"/>
      <c r="N171" s="323"/>
      <c r="O171" s="323"/>
      <c r="P171" s="323"/>
      <c r="Q171" s="323"/>
      <c r="R171" s="323"/>
      <c r="S171" s="314"/>
      <c r="T171" s="312"/>
      <c r="U171" s="312"/>
      <c r="V171" s="315"/>
      <c r="W171" s="315"/>
      <c r="X171" s="315"/>
      <c r="Y171" s="315"/>
      <c r="Z171" s="315"/>
      <c r="AA171" s="315"/>
      <c r="AB171" s="315"/>
      <c r="AC171" s="312"/>
      <c r="AD171" s="312"/>
      <c r="AE171" s="312"/>
      <c r="AF171" s="312"/>
      <c r="AG171" s="312"/>
      <c r="AH171" s="312"/>
      <c r="AI171" s="312"/>
      <c r="AJ171" s="312"/>
      <c r="AK171" s="312"/>
      <c r="AL171" s="312"/>
      <c r="AM171" s="312"/>
      <c r="AN171" s="312"/>
      <c r="AO171" s="312"/>
      <c r="AP171" s="312"/>
      <c r="AQ171" s="312"/>
      <c r="AR171" s="312"/>
      <c r="AS171" s="312"/>
      <c r="AT171" s="312"/>
      <c r="AU171" s="312"/>
      <c r="AV171" s="312"/>
      <c r="AW171" s="312"/>
      <c r="AX171" s="312"/>
      <c r="AY171" s="312"/>
      <c r="AZ171" s="312"/>
      <c r="BA171" s="312"/>
      <c r="BB171" s="312"/>
      <c r="BC171" s="312"/>
      <c r="BD171" s="312"/>
      <c r="BE171" s="312"/>
      <c r="BF171" s="312"/>
      <c r="BG171" s="312"/>
      <c r="BH171" s="312"/>
      <c r="BI171" s="312"/>
      <c r="BJ171" s="312"/>
      <c r="BK171" s="312"/>
      <c r="BL171" s="312"/>
      <c r="BM171" s="312"/>
      <c r="BN171" s="312"/>
      <c r="BO171" s="312"/>
      <c r="BP171" s="312"/>
      <c r="BQ171" s="312"/>
      <c r="BR171" s="312"/>
      <c r="BS171" s="312"/>
      <c r="BT171" s="312"/>
      <c r="BU171" s="312"/>
      <c r="BV171" s="312"/>
      <c r="BW171" s="312"/>
      <c r="BX171" s="312"/>
      <c r="BY171" s="312"/>
      <c r="BZ171" s="312"/>
      <c r="CA171" s="312"/>
      <c r="CB171" s="312"/>
      <c r="CC171" s="312"/>
      <c r="CD171" s="312"/>
      <c r="CE171" s="312"/>
      <c r="CF171" s="312"/>
      <c r="CG171" s="312"/>
      <c r="CH171" s="312"/>
      <c r="CI171" s="312"/>
      <c r="CJ171" s="312"/>
      <c r="CK171" s="312"/>
      <c r="CL171" s="312"/>
      <c r="CM171" s="312"/>
      <c r="CN171" s="312"/>
      <c r="CO171" s="312"/>
      <c r="CP171" s="312"/>
      <c r="CQ171" s="312"/>
      <c r="CR171" s="312"/>
      <c r="CS171" s="312"/>
    </row>
    <row r="172" spans="1:97" s="307" customFormat="1" ht="12" customHeight="1">
      <c r="A172" s="307" t="s">
        <v>182</v>
      </c>
      <c r="B172" s="321">
        <v>128931500</v>
      </c>
      <c r="C172" s="321">
        <v>128931500</v>
      </c>
      <c r="D172" s="321">
        <v>510500600</v>
      </c>
      <c r="E172" s="322">
        <v>639432100</v>
      </c>
      <c r="F172" s="322">
        <v>639432100</v>
      </c>
      <c r="G172" s="321">
        <v>6791407.9000000004</v>
      </c>
      <c r="H172" s="298" t="s">
        <v>1072</v>
      </c>
      <c r="I172" s="311"/>
      <c r="J172" s="311"/>
      <c r="K172" s="312"/>
      <c r="L172" s="312"/>
      <c r="M172" s="323"/>
      <c r="N172" s="323"/>
      <c r="O172" s="323"/>
      <c r="P172" s="323"/>
      <c r="Q172" s="323"/>
      <c r="R172" s="323"/>
      <c r="S172" s="314"/>
      <c r="T172" s="312"/>
      <c r="U172" s="312"/>
      <c r="V172" s="315"/>
      <c r="W172" s="315"/>
      <c r="X172" s="315"/>
      <c r="Y172" s="315"/>
      <c r="Z172" s="315"/>
      <c r="AA172" s="315"/>
      <c r="AB172" s="315"/>
      <c r="AC172" s="312"/>
      <c r="AD172" s="312"/>
      <c r="AE172" s="312"/>
      <c r="AF172" s="312"/>
      <c r="AG172" s="312"/>
      <c r="AH172" s="312"/>
      <c r="AI172" s="312"/>
      <c r="AJ172" s="312"/>
      <c r="AK172" s="312"/>
      <c r="AL172" s="312"/>
      <c r="AM172" s="312"/>
      <c r="AN172" s="312"/>
      <c r="AO172" s="312"/>
      <c r="AP172" s="312"/>
      <c r="AQ172" s="312"/>
      <c r="AR172" s="312"/>
      <c r="AS172" s="312"/>
      <c r="AT172" s="312"/>
      <c r="AU172" s="312"/>
      <c r="AV172" s="312"/>
      <c r="AW172" s="312"/>
      <c r="AX172" s="312"/>
      <c r="AY172" s="312"/>
      <c r="AZ172" s="312"/>
      <c r="BA172" s="312"/>
      <c r="BB172" s="312"/>
      <c r="BC172" s="312"/>
      <c r="BD172" s="312"/>
      <c r="BE172" s="312"/>
      <c r="BF172" s="312"/>
      <c r="BG172" s="312"/>
      <c r="BH172" s="312"/>
      <c r="BI172" s="312"/>
      <c r="BJ172" s="312"/>
      <c r="BK172" s="312"/>
      <c r="BL172" s="312"/>
      <c r="BM172" s="312"/>
      <c r="BN172" s="312"/>
      <c r="BO172" s="312"/>
      <c r="BP172" s="312"/>
      <c r="BQ172" s="312"/>
      <c r="BR172" s="312"/>
      <c r="BS172" s="312"/>
      <c r="BT172" s="312"/>
      <c r="BU172" s="312"/>
      <c r="BV172" s="312"/>
      <c r="BW172" s="312"/>
      <c r="BX172" s="312"/>
      <c r="BY172" s="312"/>
      <c r="BZ172" s="312"/>
      <c r="CA172" s="312"/>
      <c r="CB172" s="312"/>
      <c r="CC172" s="312"/>
      <c r="CD172" s="312"/>
      <c r="CE172" s="312"/>
      <c r="CF172" s="312"/>
      <c r="CG172" s="312"/>
      <c r="CH172" s="312"/>
      <c r="CI172" s="312"/>
      <c r="CJ172" s="312"/>
      <c r="CK172" s="312"/>
      <c r="CL172" s="312"/>
      <c r="CM172" s="312"/>
      <c r="CN172" s="312"/>
      <c r="CO172" s="312"/>
      <c r="CP172" s="312"/>
      <c r="CQ172" s="312"/>
      <c r="CR172" s="312"/>
      <c r="CS172" s="312"/>
    </row>
    <row r="173" spans="1:97" ht="12" customHeight="1">
      <c r="A173" s="297" t="s">
        <v>184</v>
      </c>
      <c r="B173" s="316">
        <v>4464366400</v>
      </c>
      <c r="C173" s="316">
        <v>4464366400</v>
      </c>
      <c r="D173" s="316">
        <v>10177698800</v>
      </c>
      <c r="E173" s="317">
        <v>14642065200</v>
      </c>
      <c r="F173" s="317">
        <v>14642065200</v>
      </c>
      <c r="G173" s="316">
        <v>178633195.44</v>
      </c>
      <c r="H173" s="298" t="s">
        <v>1072</v>
      </c>
      <c r="I173" s="311"/>
      <c r="J173" s="311"/>
      <c r="M173" s="318"/>
      <c r="N173" s="318"/>
      <c r="O173" s="318"/>
      <c r="P173" s="318"/>
      <c r="Q173" s="318"/>
      <c r="R173" s="318"/>
      <c r="S173" s="319"/>
      <c r="V173" s="320"/>
      <c r="W173" s="320"/>
      <c r="X173" s="320"/>
      <c r="Y173" s="320"/>
      <c r="Z173" s="320"/>
      <c r="AA173" s="320"/>
      <c r="AB173" s="320"/>
    </row>
    <row r="174" spans="1:97" s="307" customFormat="1" ht="12" customHeight="1">
      <c r="A174" s="307" t="s">
        <v>186</v>
      </c>
      <c r="B174" s="321">
        <v>5900439500</v>
      </c>
      <c r="C174" s="321">
        <v>5900439500</v>
      </c>
      <c r="D174" s="321">
        <v>13026483600</v>
      </c>
      <c r="E174" s="322">
        <v>18926923100</v>
      </c>
      <c r="F174" s="322">
        <v>18926923100</v>
      </c>
      <c r="G174" s="321">
        <v>217659615.64999998</v>
      </c>
      <c r="H174" s="298" t="s">
        <v>1072</v>
      </c>
      <c r="I174" s="311"/>
      <c r="J174" s="311"/>
      <c r="K174" s="312"/>
      <c r="L174" s="312"/>
      <c r="M174" s="323"/>
      <c r="N174" s="323"/>
      <c r="O174" s="323"/>
      <c r="P174" s="323"/>
      <c r="Q174" s="323"/>
      <c r="R174" s="323"/>
      <c r="S174" s="314"/>
      <c r="T174" s="312"/>
      <c r="U174" s="312"/>
      <c r="V174" s="315"/>
      <c r="W174" s="315"/>
      <c r="X174" s="315"/>
      <c r="Y174" s="315"/>
      <c r="Z174" s="315"/>
      <c r="AA174" s="315"/>
      <c r="AB174" s="315"/>
      <c r="AC174" s="312"/>
      <c r="AD174" s="312"/>
      <c r="AE174" s="312"/>
      <c r="AF174" s="312"/>
      <c r="AG174" s="312"/>
      <c r="AH174" s="312"/>
      <c r="AI174" s="312"/>
      <c r="AJ174" s="312"/>
      <c r="AK174" s="312"/>
      <c r="AL174" s="312"/>
      <c r="AM174" s="312"/>
      <c r="AN174" s="312"/>
      <c r="AO174" s="312"/>
      <c r="AP174" s="312"/>
      <c r="AQ174" s="312"/>
      <c r="AR174" s="312"/>
      <c r="AS174" s="312"/>
      <c r="AT174" s="312"/>
      <c r="AU174" s="312"/>
      <c r="AV174" s="312"/>
      <c r="AW174" s="312"/>
      <c r="AX174" s="312"/>
      <c r="AY174" s="312"/>
      <c r="AZ174" s="312"/>
      <c r="BA174" s="312"/>
      <c r="BB174" s="312"/>
      <c r="BC174" s="312"/>
      <c r="BD174" s="312"/>
      <c r="BE174" s="312"/>
      <c r="BF174" s="312"/>
      <c r="BG174" s="312"/>
      <c r="BH174" s="312"/>
      <c r="BI174" s="312"/>
      <c r="BJ174" s="312"/>
      <c r="BK174" s="312"/>
      <c r="BL174" s="312"/>
      <c r="BM174" s="312"/>
      <c r="BN174" s="312"/>
      <c r="BO174" s="312"/>
      <c r="BP174" s="312"/>
      <c r="BQ174" s="312"/>
      <c r="BR174" s="312"/>
      <c r="BS174" s="312"/>
      <c r="BT174" s="312"/>
      <c r="BU174" s="312"/>
      <c r="BV174" s="312"/>
      <c r="BW174" s="312"/>
      <c r="BX174" s="312"/>
      <c r="BY174" s="312"/>
      <c r="BZ174" s="312"/>
      <c r="CA174" s="312"/>
      <c r="CB174" s="312"/>
      <c r="CC174" s="312"/>
      <c r="CD174" s="312"/>
      <c r="CE174" s="312"/>
      <c r="CF174" s="312"/>
      <c r="CG174" s="312"/>
      <c r="CH174" s="312"/>
      <c r="CI174" s="312"/>
      <c r="CJ174" s="312"/>
      <c r="CK174" s="312"/>
      <c r="CL174" s="312"/>
      <c r="CM174" s="312"/>
      <c r="CN174" s="312"/>
      <c r="CO174" s="312"/>
      <c r="CP174" s="312"/>
      <c r="CQ174" s="312"/>
      <c r="CR174" s="312"/>
      <c r="CS174" s="312"/>
    </row>
    <row r="175" spans="1:97" ht="12" customHeight="1">
      <c r="A175" s="297" t="s">
        <v>844</v>
      </c>
      <c r="B175" s="316">
        <v>60351200</v>
      </c>
      <c r="C175" s="316">
        <v>60351200</v>
      </c>
      <c r="D175" s="316">
        <v>173114500</v>
      </c>
      <c r="E175" s="317">
        <v>233465700</v>
      </c>
      <c r="F175" s="317">
        <v>233465700</v>
      </c>
      <c r="G175" s="316">
        <v>2101191.3000000003</v>
      </c>
      <c r="H175" s="310">
        <v>2016</v>
      </c>
      <c r="I175" s="311"/>
      <c r="J175" s="311"/>
      <c r="M175" s="318"/>
      <c r="N175" s="318"/>
      <c r="O175" s="318"/>
      <c r="P175" s="318"/>
      <c r="Q175" s="318"/>
      <c r="R175" s="318"/>
      <c r="S175" s="319"/>
      <c r="V175" s="320"/>
      <c r="W175" s="320"/>
      <c r="X175" s="320"/>
      <c r="Y175" s="320"/>
      <c r="Z175" s="320"/>
      <c r="AA175" s="320"/>
      <c r="AB175" s="320"/>
    </row>
    <row r="176" spans="1:97" ht="9" customHeight="1">
      <c r="B176" s="316"/>
      <c r="C176" s="316"/>
      <c r="D176" s="316"/>
      <c r="E176" s="317"/>
      <c r="F176" s="317"/>
      <c r="G176" s="316"/>
      <c r="M176" s="318"/>
      <c r="N176" s="318"/>
      <c r="O176" s="318"/>
      <c r="P176" s="318"/>
      <c r="Q176" s="318"/>
      <c r="R176" s="318"/>
      <c r="S176" s="319"/>
      <c r="V176" s="320"/>
      <c r="W176" s="320"/>
      <c r="X176" s="320"/>
      <c r="Y176" s="320"/>
      <c r="Z176" s="320"/>
      <c r="AA176" s="320"/>
      <c r="AB176" s="320"/>
    </row>
    <row r="177" spans="1:97" s="307" customFormat="1" ht="12" customHeight="1">
      <c r="A177" s="307" t="s">
        <v>1064</v>
      </c>
      <c r="B177" s="321">
        <v>410041274</v>
      </c>
      <c r="C177" s="321">
        <v>401984174</v>
      </c>
      <c r="D177" s="321">
        <v>1475704915</v>
      </c>
      <c r="E177" s="322">
        <v>1885746189</v>
      </c>
      <c r="F177" s="322">
        <v>1877689089</v>
      </c>
      <c r="G177" s="321">
        <v>25348802.701500002</v>
      </c>
      <c r="H177" s="298" t="s">
        <v>1168</v>
      </c>
      <c r="I177" s="311"/>
      <c r="J177" s="311"/>
      <c r="K177" s="312"/>
      <c r="L177" s="312"/>
      <c r="M177" s="323"/>
      <c r="N177" s="323"/>
      <c r="O177" s="323"/>
      <c r="P177" s="323"/>
      <c r="Q177" s="323"/>
      <c r="R177" s="323"/>
      <c r="S177" s="314"/>
      <c r="T177" s="312"/>
      <c r="U177" s="312"/>
      <c r="V177" s="315"/>
      <c r="W177" s="315"/>
      <c r="X177" s="315"/>
      <c r="Y177" s="315"/>
      <c r="Z177" s="315"/>
      <c r="AA177" s="315"/>
      <c r="AB177" s="315"/>
      <c r="AC177" s="312"/>
      <c r="AD177" s="312"/>
      <c r="AE177" s="312"/>
      <c r="AF177" s="312"/>
      <c r="AG177" s="312"/>
      <c r="AH177" s="312"/>
      <c r="AI177" s="312"/>
      <c r="AJ177" s="312"/>
      <c r="AK177" s="312"/>
      <c r="AL177" s="312"/>
      <c r="AM177" s="312"/>
      <c r="AN177" s="312"/>
      <c r="AO177" s="312"/>
      <c r="AP177" s="312"/>
      <c r="AQ177" s="312"/>
      <c r="AR177" s="312"/>
      <c r="AS177" s="312"/>
      <c r="AT177" s="312"/>
      <c r="AU177" s="312"/>
      <c r="AV177" s="312"/>
      <c r="AW177" s="312"/>
      <c r="AX177" s="312"/>
      <c r="AY177" s="312"/>
      <c r="AZ177" s="312"/>
      <c r="BA177" s="312"/>
      <c r="BB177" s="312"/>
      <c r="BC177" s="312"/>
      <c r="BD177" s="312"/>
      <c r="BE177" s="312"/>
      <c r="BF177" s="312"/>
      <c r="BG177" s="312"/>
      <c r="BH177" s="312"/>
      <c r="BI177" s="312"/>
      <c r="BJ177" s="312"/>
      <c r="BK177" s="312"/>
      <c r="BL177" s="312"/>
      <c r="BM177" s="312"/>
      <c r="BN177" s="312"/>
      <c r="BO177" s="312"/>
      <c r="BP177" s="312"/>
      <c r="BQ177" s="312"/>
      <c r="BR177" s="312"/>
      <c r="BS177" s="312"/>
      <c r="BT177" s="312"/>
      <c r="BU177" s="312"/>
      <c r="BV177" s="312"/>
      <c r="BW177" s="312"/>
      <c r="BX177" s="312"/>
      <c r="BY177" s="312"/>
      <c r="BZ177" s="312"/>
      <c r="CA177" s="312"/>
      <c r="CB177" s="312"/>
      <c r="CC177" s="312"/>
      <c r="CD177" s="312"/>
      <c r="CE177" s="312"/>
      <c r="CF177" s="312"/>
      <c r="CG177" s="312"/>
      <c r="CH177" s="312"/>
      <c r="CI177" s="312"/>
      <c r="CJ177" s="312"/>
      <c r="CK177" s="312"/>
      <c r="CL177" s="312"/>
      <c r="CM177" s="312"/>
      <c r="CN177" s="312"/>
      <c r="CO177" s="312"/>
      <c r="CP177" s="312"/>
      <c r="CQ177" s="312"/>
      <c r="CR177" s="312"/>
      <c r="CS177" s="312"/>
    </row>
    <row r="178" spans="1:97" s="307" customFormat="1" ht="12" customHeight="1">
      <c r="A178" s="307" t="s">
        <v>845</v>
      </c>
      <c r="B178" s="321">
        <v>658312500</v>
      </c>
      <c r="C178" s="321">
        <v>658312500</v>
      </c>
      <c r="D178" s="321">
        <v>861915000</v>
      </c>
      <c r="E178" s="322">
        <v>1520227500</v>
      </c>
      <c r="F178" s="322">
        <v>1520227500</v>
      </c>
      <c r="G178" s="321">
        <v>16266434.250000002</v>
      </c>
      <c r="H178" s="298" t="s">
        <v>1072</v>
      </c>
      <c r="I178" s="311"/>
      <c r="J178" s="311"/>
      <c r="K178" s="312"/>
      <c r="L178" s="312"/>
      <c r="M178" s="323"/>
      <c r="N178" s="323"/>
      <c r="O178" s="323"/>
      <c r="P178" s="323"/>
      <c r="Q178" s="323"/>
      <c r="R178" s="323"/>
      <c r="S178" s="314"/>
      <c r="T178" s="312"/>
      <c r="U178" s="312"/>
      <c r="V178" s="315"/>
      <c r="W178" s="315"/>
      <c r="X178" s="315"/>
      <c r="Y178" s="315"/>
      <c r="Z178" s="315"/>
      <c r="AA178" s="315"/>
      <c r="AB178" s="315"/>
      <c r="AC178" s="312"/>
      <c r="AD178" s="312"/>
      <c r="AE178" s="312"/>
      <c r="AF178" s="312"/>
      <c r="AG178" s="312"/>
      <c r="AH178" s="312"/>
      <c r="AI178" s="312"/>
      <c r="AJ178" s="312"/>
      <c r="AK178" s="312"/>
      <c r="AL178" s="312"/>
      <c r="AM178" s="312"/>
      <c r="AN178" s="312"/>
      <c r="AO178" s="312"/>
      <c r="AP178" s="312"/>
      <c r="AQ178" s="312"/>
      <c r="AR178" s="312"/>
      <c r="AS178" s="312"/>
      <c r="AT178" s="312"/>
      <c r="AU178" s="312"/>
      <c r="AV178" s="312"/>
      <c r="AW178" s="312"/>
      <c r="AX178" s="312"/>
      <c r="AY178" s="312"/>
      <c r="AZ178" s="312"/>
      <c r="BA178" s="312"/>
      <c r="BB178" s="312"/>
      <c r="BC178" s="312"/>
      <c r="BD178" s="312"/>
      <c r="BE178" s="312"/>
      <c r="BF178" s="312"/>
      <c r="BG178" s="312"/>
      <c r="BH178" s="312"/>
      <c r="BI178" s="312"/>
      <c r="BJ178" s="312"/>
      <c r="BK178" s="312"/>
      <c r="BL178" s="312"/>
      <c r="BM178" s="312"/>
      <c r="BN178" s="312"/>
      <c r="BO178" s="312"/>
      <c r="BP178" s="312"/>
      <c r="BQ178" s="312"/>
      <c r="BR178" s="312"/>
      <c r="BS178" s="312"/>
      <c r="BT178" s="312"/>
      <c r="BU178" s="312"/>
      <c r="BV178" s="312"/>
      <c r="BW178" s="312"/>
      <c r="BX178" s="312"/>
      <c r="BY178" s="312"/>
      <c r="BZ178" s="312"/>
      <c r="CA178" s="312"/>
      <c r="CB178" s="312"/>
      <c r="CC178" s="312"/>
      <c r="CD178" s="312"/>
      <c r="CE178" s="312"/>
      <c r="CF178" s="312"/>
      <c r="CG178" s="312"/>
      <c r="CH178" s="312"/>
      <c r="CI178" s="312"/>
      <c r="CJ178" s="312"/>
      <c r="CK178" s="312"/>
      <c r="CL178" s="312"/>
      <c r="CM178" s="312"/>
      <c r="CN178" s="312"/>
      <c r="CO178" s="312"/>
      <c r="CP178" s="312"/>
      <c r="CQ178" s="312"/>
      <c r="CR178" s="312"/>
      <c r="CS178" s="312"/>
    </row>
    <row r="179" spans="1:97" s="307" customFormat="1" ht="12" customHeight="1">
      <c r="A179" s="307" t="s">
        <v>194</v>
      </c>
      <c r="B179" s="321">
        <v>2080469610</v>
      </c>
      <c r="C179" s="321">
        <v>2080469610</v>
      </c>
      <c r="D179" s="321">
        <v>5063285043</v>
      </c>
      <c r="E179" s="322">
        <v>7143754653</v>
      </c>
      <c r="F179" s="322">
        <v>7143754653</v>
      </c>
      <c r="G179" s="321">
        <v>92868810.489000008</v>
      </c>
      <c r="H179" s="298" t="s">
        <v>1072</v>
      </c>
      <c r="I179" s="311"/>
      <c r="J179" s="311"/>
      <c r="K179" s="312"/>
      <c r="L179" s="312"/>
      <c r="M179" s="323"/>
      <c r="N179" s="323"/>
      <c r="O179" s="323"/>
      <c r="P179" s="323"/>
      <c r="Q179" s="323"/>
      <c r="R179" s="323"/>
      <c r="S179" s="314"/>
      <c r="T179" s="312"/>
      <c r="U179" s="312"/>
      <c r="V179" s="315"/>
      <c r="W179" s="315"/>
      <c r="X179" s="315"/>
      <c r="Y179" s="315"/>
      <c r="Z179" s="315"/>
      <c r="AA179" s="315"/>
      <c r="AB179" s="315"/>
      <c r="AC179" s="312"/>
      <c r="AD179" s="312"/>
      <c r="AE179" s="312"/>
      <c r="AF179" s="312"/>
      <c r="AG179" s="312"/>
      <c r="AH179" s="312"/>
      <c r="AI179" s="312"/>
      <c r="AJ179" s="312"/>
      <c r="AK179" s="312"/>
      <c r="AL179" s="312"/>
      <c r="AM179" s="312"/>
      <c r="AN179" s="312"/>
      <c r="AO179" s="312"/>
      <c r="AP179" s="312"/>
      <c r="AQ179" s="312"/>
      <c r="AR179" s="312"/>
      <c r="AS179" s="312"/>
      <c r="AT179" s="312"/>
      <c r="AU179" s="312"/>
      <c r="AV179" s="312"/>
      <c r="AW179" s="312"/>
      <c r="AX179" s="312"/>
      <c r="AY179" s="312"/>
      <c r="AZ179" s="312"/>
      <c r="BA179" s="312"/>
      <c r="BB179" s="312"/>
      <c r="BC179" s="312"/>
      <c r="BD179" s="312"/>
      <c r="BE179" s="312"/>
      <c r="BF179" s="312"/>
      <c r="BG179" s="312"/>
      <c r="BH179" s="312"/>
      <c r="BI179" s="312"/>
      <c r="BJ179" s="312"/>
      <c r="BK179" s="312"/>
      <c r="BL179" s="312"/>
      <c r="BM179" s="312"/>
      <c r="BN179" s="312"/>
      <c r="BO179" s="312"/>
      <c r="BP179" s="312"/>
      <c r="BQ179" s="312"/>
      <c r="BR179" s="312"/>
      <c r="BS179" s="312"/>
      <c r="BT179" s="312"/>
      <c r="BU179" s="312"/>
      <c r="BV179" s="312"/>
      <c r="BW179" s="312"/>
      <c r="BX179" s="312"/>
      <c r="BY179" s="312"/>
      <c r="BZ179" s="312"/>
      <c r="CA179" s="312"/>
      <c r="CB179" s="312"/>
      <c r="CC179" s="312"/>
      <c r="CD179" s="312"/>
      <c r="CE179" s="312"/>
      <c r="CF179" s="312"/>
      <c r="CG179" s="312"/>
      <c r="CH179" s="312"/>
      <c r="CI179" s="312"/>
      <c r="CJ179" s="312"/>
      <c r="CK179" s="312"/>
      <c r="CL179" s="312"/>
      <c r="CM179" s="312"/>
      <c r="CN179" s="312"/>
      <c r="CO179" s="312"/>
      <c r="CP179" s="312"/>
      <c r="CQ179" s="312"/>
      <c r="CR179" s="312"/>
      <c r="CS179" s="312"/>
    </row>
    <row r="180" spans="1:97" ht="12" customHeight="1">
      <c r="A180" s="297" t="s">
        <v>196</v>
      </c>
      <c r="B180" s="316">
        <v>169317200</v>
      </c>
      <c r="C180" s="316">
        <v>167023290</v>
      </c>
      <c r="D180" s="316">
        <v>642755300</v>
      </c>
      <c r="E180" s="317">
        <v>812072500</v>
      </c>
      <c r="F180" s="317">
        <v>809778590</v>
      </c>
      <c r="G180" s="316">
        <v>6154317.284</v>
      </c>
      <c r="H180" s="310">
        <v>2016</v>
      </c>
      <c r="I180" s="311"/>
      <c r="J180" s="311"/>
      <c r="M180" s="318"/>
      <c r="N180" s="318"/>
      <c r="O180" s="318"/>
      <c r="P180" s="318"/>
      <c r="Q180" s="318"/>
      <c r="R180" s="318"/>
      <c r="S180" s="319"/>
      <c r="V180" s="320"/>
      <c r="W180" s="320"/>
      <c r="X180" s="320"/>
      <c r="Y180" s="320"/>
      <c r="Z180" s="320"/>
      <c r="AA180" s="320"/>
      <c r="AB180" s="320"/>
    </row>
    <row r="181" spans="1:97" ht="12" customHeight="1">
      <c r="A181" s="297" t="s">
        <v>160</v>
      </c>
      <c r="B181" s="316">
        <v>5494141000</v>
      </c>
      <c r="C181" s="316">
        <v>5494141000</v>
      </c>
      <c r="D181" s="316">
        <v>15387699000</v>
      </c>
      <c r="E181" s="317">
        <v>20881840000</v>
      </c>
      <c r="F181" s="317">
        <v>20881840000</v>
      </c>
      <c r="G181" s="316">
        <v>250582080</v>
      </c>
      <c r="H181" s="310">
        <v>2016</v>
      </c>
      <c r="I181" s="311"/>
      <c r="J181" s="311"/>
      <c r="M181" s="318"/>
      <c r="N181" s="318"/>
      <c r="O181" s="318"/>
      <c r="P181" s="318"/>
      <c r="Q181" s="318"/>
      <c r="R181" s="318"/>
      <c r="S181" s="319"/>
      <c r="V181" s="320"/>
      <c r="W181" s="320"/>
      <c r="X181" s="320"/>
      <c r="Y181" s="320"/>
      <c r="Z181" s="320"/>
      <c r="AA181" s="320"/>
      <c r="AB181" s="320"/>
    </row>
    <row r="182" spans="1:97" ht="9" customHeight="1">
      <c r="B182" s="316"/>
      <c r="C182" s="316"/>
      <c r="D182" s="316"/>
      <c r="E182" s="317"/>
      <c r="F182" s="317"/>
      <c r="G182" s="316"/>
      <c r="M182" s="318"/>
      <c r="N182" s="318"/>
      <c r="O182" s="318"/>
      <c r="P182" s="318"/>
      <c r="Q182" s="318"/>
      <c r="R182" s="318"/>
      <c r="S182" s="319"/>
      <c r="V182" s="320"/>
      <c r="W182" s="320"/>
      <c r="X182" s="320"/>
      <c r="Y182" s="320"/>
      <c r="Z182" s="320"/>
      <c r="AA182" s="320"/>
      <c r="AB182" s="320"/>
    </row>
    <row r="183" spans="1:97" ht="12" customHeight="1">
      <c r="A183" s="297" t="s">
        <v>29</v>
      </c>
      <c r="B183" s="316">
        <v>1499307700</v>
      </c>
      <c r="C183" s="316">
        <v>1499307700</v>
      </c>
      <c r="D183" s="316">
        <v>5443502000</v>
      </c>
      <c r="E183" s="317">
        <v>6942809700</v>
      </c>
      <c r="F183" s="317">
        <v>6942809700</v>
      </c>
      <c r="G183" s="316">
        <v>84702278.340000004</v>
      </c>
      <c r="H183" s="298" t="s">
        <v>1072</v>
      </c>
      <c r="I183" s="311"/>
      <c r="J183" s="311"/>
      <c r="M183" s="318"/>
      <c r="N183" s="318"/>
      <c r="O183" s="318"/>
      <c r="P183" s="318"/>
      <c r="Q183" s="318"/>
      <c r="R183" s="318"/>
      <c r="S183" s="319"/>
      <c r="V183" s="320"/>
      <c r="W183" s="320"/>
      <c r="X183" s="320"/>
      <c r="Y183" s="320"/>
      <c r="Z183" s="320"/>
      <c r="AA183" s="320"/>
      <c r="AB183" s="320"/>
    </row>
    <row r="184" spans="1:97" ht="12" customHeight="1">
      <c r="A184" s="297" t="s">
        <v>197</v>
      </c>
      <c r="B184" s="316">
        <v>508595700</v>
      </c>
      <c r="C184" s="316">
        <v>508595700</v>
      </c>
      <c r="D184" s="316">
        <v>1582131400</v>
      </c>
      <c r="E184" s="317">
        <v>2090727100</v>
      </c>
      <c r="F184" s="317">
        <v>2090727100</v>
      </c>
      <c r="G184" s="316">
        <v>24670579.779999997</v>
      </c>
      <c r="H184" s="298" t="s">
        <v>1072</v>
      </c>
      <c r="I184" s="311"/>
      <c r="J184" s="311"/>
      <c r="M184" s="318"/>
      <c r="N184" s="318"/>
      <c r="O184" s="318"/>
      <c r="P184" s="318"/>
      <c r="Q184" s="318"/>
      <c r="R184" s="318"/>
      <c r="S184" s="319"/>
      <c r="V184" s="320"/>
      <c r="W184" s="320"/>
      <c r="X184" s="320"/>
      <c r="Y184" s="320"/>
      <c r="Z184" s="320"/>
      <c r="AA184" s="320"/>
      <c r="AB184" s="320"/>
    </row>
    <row r="185" spans="1:97" s="307" customFormat="1" ht="12" customHeight="1">
      <c r="A185" s="307" t="s">
        <v>198</v>
      </c>
      <c r="B185" s="321">
        <v>440430547</v>
      </c>
      <c r="C185" s="321">
        <v>420592312</v>
      </c>
      <c r="D185" s="321">
        <v>1385370651</v>
      </c>
      <c r="E185" s="322">
        <v>1825801198</v>
      </c>
      <c r="F185" s="322">
        <v>1805962963</v>
      </c>
      <c r="G185" s="321">
        <v>17156648.148499999</v>
      </c>
      <c r="H185" s="310">
        <v>2016</v>
      </c>
      <c r="I185" s="311"/>
      <c r="J185" s="311"/>
      <c r="K185" s="312"/>
      <c r="L185" s="312"/>
      <c r="M185" s="323"/>
      <c r="N185" s="323"/>
      <c r="O185" s="323"/>
      <c r="P185" s="323"/>
      <c r="Q185" s="323"/>
      <c r="R185" s="323"/>
      <c r="S185" s="314"/>
      <c r="T185" s="312"/>
      <c r="U185" s="312"/>
      <c r="V185" s="315"/>
      <c r="W185" s="315"/>
      <c r="X185" s="315"/>
      <c r="Y185" s="315"/>
      <c r="Z185" s="315"/>
      <c r="AA185" s="315"/>
      <c r="AB185" s="315"/>
      <c r="AC185" s="312"/>
      <c r="AD185" s="312"/>
      <c r="AE185" s="312"/>
      <c r="AF185" s="312"/>
      <c r="AG185" s="312"/>
      <c r="AH185" s="312"/>
      <c r="AI185" s="312"/>
      <c r="AJ185" s="312"/>
      <c r="AK185" s="312"/>
      <c r="AL185" s="312"/>
      <c r="AM185" s="312"/>
      <c r="AN185" s="312"/>
      <c r="AO185" s="312"/>
      <c r="AP185" s="312"/>
      <c r="AQ185" s="312"/>
      <c r="AR185" s="312"/>
      <c r="AS185" s="312"/>
      <c r="AT185" s="312"/>
      <c r="AU185" s="312"/>
      <c r="AV185" s="312"/>
      <c r="AW185" s="312"/>
      <c r="AX185" s="312"/>
      <c r="AY185" s="312"/>
      <c r="AZ185" s="312"/>
      <c r="BA185" s="312"/>
      <c r="BB185" s="312"/>
      <c r="BC185" s="312"/>
      <c r="BD185" s="312"/>
      <c r="BE185" s="312"/>
      <c r="BF185" s="312"/>
      <c r="BG185" s="312"/>
      <c r="BH185" s="312"/>
      <c r="BI185" s="312"/>
      <c r="BJ185" s="312"/>
      <c r="BK185" s="312"/>
      <c r="BL185" s="312"/>
      <c r="BM185" s="312"/>
      <c r="BN185" s="312"/>
      <c r="BO185" s="312"/>
      <c r="BP185" s="312"/>
      <c r="BQ185" s="312"/>
      <c r="BR185" s="312"/>
      <c r="BS185" s="312"/>
      <c r="BT185" s="312"/>
      <c r="BU185" s="312"/>
      <c r="BV185" s="312"/>
      <c r="BW185" s="312"/>
      <c r="BX185" s="312"/>
      <c r="BY185" s="312"/>
      <c r="BZ185" s="312"/>
      <c r="CA185" s="312"/>
      <c r="CB185" s="312"/>
      <c r="CC185" s="312"/>
      <c r="CD185" s="312"/>
      <c r="CE185" s="312"/>
      <c r="CF185" s="312"/>
      <c r="CG185" s="312"/>
      <c r="CH185" s="312"/>
      <c r="CI185" s="312"/>
      <c r="CJ185" s="312"/>
      <c r="CK185" s="312"/>
      <c r="CL185" s="312"/>
      <c r="CM185" s="312"/>
      <c r="CN185" s="312"/>
      <c r="CO185" s="312"/>
      <c r="CP185" s="312"/>
      <c r="CQ185" s="312"/>
      <c r="CR185" s="312"/>
      <c r="CS185" s="312"/>
    </row>
    <row r="186" spans="1:97" s="307" customFormat="1" ht="12" customHeight="1">
      <c r="A186" s="307" t="s">
        <v>199</v>
      </c>
      <c r="B186" s="321">
        <v>3331292700</v>
      </c>
      <c r="C186" s="321">
        <v>2937520500</v>
      </c>
      <c r="D186" s="321">
        <v>6260662800</v>
      </c>
      <c r="E186" s="322">
        <v>9591955500</v>
      </c>
      <c r="F186" s="322">
        <v>9198183300</v>
      </c>
      <c r="G186" s="321">
        <v>98420561.310000002</v>
      </c>
      <c r="H186" s="298" t="s">
        <v>1072</v>
      </c>
      <c r="I186" s="311"/>
      <c r="J186" s="311"/>
      <c r="K186" s="312"/>
      <c r="L186" s="312"/>
      <c r="M186" s="323"/>
      <c r="N186" s="323"/>
      <c r="O186" s="323"/>
      <c r="P186" s="323"/>
      <c r="Q186" s="323"/>
      <c r="R186" s="323"/>
      <c r="S186" s="314"/>
      <c r="T186" s="312"/>
      <c r="U186" s="312"/>
      <c r="V186" s="315"/>
      <c r="W186" s="315"/>
      <c r="X186" s="315"/>
      <c r="Y186" s="315"/>
      <c r="Z186" s="315"/>
      <c r="AA186" s="315"/>
      <c r="AB186" s="315"/>
      <c r="AC186" s="312"/>
      <c r="AD186" s="312"/>
      <c r="AE186" s="312"/>
      <c r="AF186" s="312"/>
      <c r="AG186" s="312"/>
      <c r="AH186" s="312"/>
      <c r="AI186" s="312"/>
      <c r="AJ186" s="312"/>
      <c r="AK186" s="312"/>
      <c r="AL186" s="312"/>
      <c r="AM186" s="312"/>
      <c r="AN186" s="312"/>
      <c r="AO186" s="312"/>
      <c r="AP186" s="312"/>
      <c r="AQ186" s="312"/>
      <c r="AR186" s="312"/>
      <c r="AS186" s="312"/>
      <c r="AT186" s="312"/>
      <c r="AU186" s="312"/>
      <c r="AV186" s="312"/>
      <c r="AW186" s="312"/>
      <c r="AX186" s="312"/>
      <c r="AY186" s="312"/>
      <c r="AZ186" s="312"/>
      <c r="BA186" s="312"/>
      <c r="BB186" s="312"/>
      <c r="BC186" s="312"/>
      <c r="BD186" s="312"/>
      <c r="BE186" s="312"/>
      <c r="BF186" s="312"/>
      <c r="BG186" s="312"/>
      <c r="BH186" s="312"/>
      <c r="BI186" s="312"/>
      <c r="BJ186" s="312"/>
      <c r="BK186" s="312"/>
      <c r="BL186" s="312"/>
      <c r="BM186" s="312"/>
      <c r="BN186" s="312"/>
      <c r="BO186" s="312"/>
      <c r="BP186" s="312"/>
      <c r="BQ186" s="312"/>
      <c r="BR186" s="312"/>
      <c r="BS186" s="312"/>
      <c r="BT186" s="312"/>
      <c r="BU186" s="312"/>
      <c r="BV186" s="312"/>
      <c r="BW186" s="312"/>
      <c r="BX186" s="312"/>
      <c r="BY186" s="312"/>
      <c r="BZ186" s="312"/>
      <c r="CA186" s="312"/>
      <c r="CB186" s="312"/>
      <c r="CC186" s="312"/>
      <c r="CD186" s="312"/>
      <c r="CE186" s="312"/>
      <c r="CF186" s="312"/>
      <c r="CG186" s="312"/>
      <c r="CH186" s="312"/>
      <c r="CI186" s="312"/>
      <c r="CJ186" s="312"/>
      <c r="CK186" s="312"/>
      <c r="CL186" s="312"/>
      <c r="CM186" s="312"/>
      <c r="CN186" s="312"/>
      <c r="CO186" s="312"/>
      <c r="CP186" s="312"/>
      <c r="CQ186" s="312"/>
      <c r="CR186" s="312"/>
      <c r="CS186" s="312"/>
    </row>
    <row r="187" spans="1:97" ht="12" customHeight="1">
      <c r="A187" s="297" t="s">
        <v>710</v>
      </c>
      <c r="B187" s="316">
        <v>22956163800</v>
      </c>
      <c r="C187" s="316">
        <v>22672480100</v>
      </c>
      <c r="D187" s="316">
        <v>31134065500</v>
      </c>
      <c r="E187" s="317">
        <v>54090229300</v>
      </c>
      <c r="F187" s="317">
        <v>53806545600</v>
      </c>
      <c r="G187" s="316">
        <v>532684801.44</v>
      </c>
      <c r="H187" s="298" t="s">
        <v>1072</v>
      </c>
      <c r="I187" s="311"/>
      <c r="J187" s="311"/>
      <c r="M187" s="318"/>
      <c r="N187" s="318"/>
      <c r="O187" s="318"/>
      <c r="P187" s="318"/>
      <c r="Q187" s="318"/>
      <c r="R187" s="318"/>
      <c r="S187" s="319"/>
      <c r="V187" s="320"/>
      <c r="W187" s="320"/>
      <c r="X187" s="320"/>
      <c r="Y187" s="320"/>
      <c r="Z187" s="320"/>
      <c r="AA187" s="320"/>
      <c r="AB187" s="320"/>
    </row>
    <row r="188" spans="1:97" ht="9" customHeight="1">
      <c r="B188" s="316"/>
      <c r="C188" s="316"/>
      <c r="D188" s="316"/>
      <c r="E188" s="317"/>
      <c r="F188" s="317"/>
      <c r="G188" s="316"/>
      <c r="M188" s="318"/>
      <c r="N188" s="318"/>
      <c r="O188" s="318"/>
      <c r="P188" s="318"/>
      <c r="Q188" s="318"/>
      <c r="R188" s="318"/>
      <c r="S188" s="319"/>
      <c r="V188" s="320"/>
      <c r="W188" s="320"/>
      <c r="X188" s="320"/>
      <c r="Y188" s="320"/>
      <c r="Z188" s="320"/>
      <c r="AA188" s="320"/>
      <c r="AB188" s="320"/>
    </row>
    <row r="189" spans="1:97" ht="12" customHeight="1">
      <c r="A189" s="297" t="s">
        <v>201</v>
      </c>
      <c r="B189" s="316">
        <v>603332600</v>
      </c>
      <c r="C189" s="316">
        <v>590838200</v>
      </c>
      <c r="D189" s="316">
        <v>1119743600</v>
      </c>
      <c r="E189" s="317">
        <v>1723076200</v>
      </c>
      <c r="F189" s="317">
        <v>1710581800</v>
      </c>
      <c r="G189" s="316">
        <v>13684654.4</v>
      </c>
      <c r="H189" s="310">
        <v>2016</v>
      </c>
      <c r="I189" s="311"/>
      <c r="J189" s="311"/>
      <c r="M189" s="318"/>
      <c r="N189" s="318"/>
      <c r="O189" s="318"/>
      <c r="P189" s="318"/>
      <c r="Q189" s="318"/>
      <c r="R189" s="318"/>
      <c r="S189" s="319"/>
      <c r="V189" s="320"/>
      <c r="W189" s="320"/>
      <c r="X189" s="320"/>
      <c r="Y189" s="320"/>
      <c r="Z189" s="320"/>
      <c r="AA189" s="320"/>
      <c r="AB189" s="320"/>
    </row>
    <row r="190" spans="1:97" s="307" customFormat="1" ht="12" customHeight="1">
      <c r="A190" s="307" t="s">
        <v>846</v>
      </c>
      <c r="B190" s="321">
        <v>627142400</v>
      </c>
      <c r="C190" s="321">
        <v>627142400</v>
      </c>
      <c r="D190" s="321">
        <v>1202189400</v>
      </c>
      <c r="E190" s="322">
        <v>1829331800</v>
      </c>
      <c r="F190" s="322">
        <v>1829331800</v>
      </c>
      <c r="G190" s="321">
        <v>10427191.26</v>
      </c>
      <c r="H190" s="298" t="s">
        <v>1072</v>
      </c>
      <c r="I190" s="311"/>
      <c r="J190" s="311"/>
      <c r="K190" s="312"/>
      <c r="L190" s="312"/>
      <c r="M190" s="323"/>
      <c r="N190" s="323"/>
      <c r="O190" s="323"/>
      <c r="P190" s="323"/>
      <c r="Q190" s="323"/>
      <c r="R190" s="323"/>
      <c r="S190" s="314"/>
      <c r="T190" s="312"/>
      <c r="U190" s="312"/>
      <c r="V190" s="315"/>
      <c r="W190" s="315"/>
      <c r="X190" s="315"/>
      <c r="Y190" s="315"/>
      <c r="Z190" s="315"/>
      <c r="AA190" s="315"/>
      <c r="AB190" s="315"/>
      <c r="AC190" s="312"/>
      <c r="AD190" s="312"/>
      <c r="AE190" s="312"/>
      <c r="AF190" s="312"/>
      <c r="AG190" s="312"/>
      <c r="AH190" s="312"/>
      <c r="AI190" s="312"/>
      <c r="AJ190" s="312"/>
      <c r="AK190" s="312"/>
      <c r="AL190" s="312"/>
      <c r="AM190" s="312"/>
      <c r="AN190" s="312"/>
      <c r="AO190" s="312"/>
      <c r="AP190" s="312"/>
      <c r="AQ190" s="312"/>
      <c r="AR190" s="312"/>
      <c r="AS190" s="312"/>
      <c r="AT190" s="312"/>
      <c r="AU190" s="312"/>
      <c r="AV190" s="312"/>
      <c r="AW190" s="312"/>
      <c r="AX190" s="312"/>
      <c r="AY190" s="312"/>
      <c r="AZ190" s="312"/>
      <c r="BA190" s="312"/>
      <c r="BB190" s="312"/>
      <c r="BC190" s="312"/>
      <c r="BD190" s="312"/>
      <c r="BE190" s="312"/>
      <c r="BF190" s="312"/>
      <c r="BG190" s="312"/>
      <c r="BH190" s="312"/>
      <c r="BI190" s="312"/>
      <c r="BJ190" s="312"/>
      <c r="BK190" s="312"/>
      <c r="BL190" s="312"/>
      <c r="BM190" s="312"/>
      <c r="BN190" s="312"/>
      <c r="BO190" s="312"/>
      <c r="BP190" s="312"/>
      <c r="BQ190" s="312"/>
      <c r="BR190" s="312"/>
      <c r="BS190" s="312"/>
      <c r="BT190" s="312"/>
      <c r="BU190" s="312"/>
      <c r="BV190" s="312"/>
      <c r="BW190" s="312"/>
      <c r="BX190" s="312"/>
      <c r="BY190" s="312"/>
      <c r="BZ190" s="312"/>
      <c r="CA190" s="312"/>
      <c r="CB190" s="312"/>
      <c r="CC190" s="312"/>
      <c r="CD190" s="312"/>
      <c r="CE190" s="312"/>
      <c r="CF190" s="312"/>
      <c r="CG190" s="312"/>
      <c r="CH190" s="312"/>
      <c r="CI190" s="312"/>
      <c r="CJ190" s="312"/>
      <c r="CK190" s="312"/>
      <c r="CL190" s="312"/>
      <c r="CM190" s="312"/>
      <c r="CN190" s="312"/>
      <c r="CO190" s="312"/>
      <c r="CP190" s="312"/>
      <c r="CQ190" s="312"/>
      <c r="CR190" s="312"/>
      <c r="CS190" s="312"/>
    </row>
    <row r="191" spans="1:97" ht="12" customHeight="1">
      <c r="A191" s="297" t="s">
        <v>205</v>
      </c>
      <c r="B191" s="316">
        <v>1039856300</v>
      </c>
      <c r="C191" s="316">
        <v>1038150300</v>
      </c>
      <c r="D191" s="316">
        <v>1893722400</v>
      </c>
      <c r="E191" s="317">
        <v>2933578700</v>
      </c>
      <c r="F191" s="317">
        <v>2931872700</v>
      </c>
      <c r="G191" s="316">
        <v>26680041.57</v>
      </c>
      <c r="H191" s="310">
        <v>2016</v>
      </c>
      <c r="I191" s="311"/>
      <c r="J191" s="311"/>
      <c r="M191" s="318"/>
      <c r="N191" s="318"/>
      <c r="O191" s="318"/>
      <c r="P191" s="318"/>
      <c r="Q191" s="318"/>
      <c r="R191" s="318"/>
      <c r="S191" s="319"/>
      <c r="V191" s="320"/>
      <c r="W191" s="320"/>
      <c r="X191" s="320"/>
      <c r="Y191" s="320"/>
      <c r="Z191" s="320"/>
      <c r="AA191" s="320"/>
      <c r="AB191" s="320"/>
    </row>
    <row r="192" spans="1:97">
      <c r="I192" s="311"/>
      <c r="J192" s="311"/>
    </row>
    <row r="193" spans="1:97" s="340" customFormat="1" ht="12.75" customHeight="1">
      <c r="A193" s="349" t="s">
        <v>31</v>
      </c>
      <c r="B193" s="334">
        <f t="shared" ref="B193:G193" si="1">SUM(B142:B164,B171:B191)</f>
        <v>91621049273</v>
      </c>
      <c r="C193" s="334">
        <f t="shared" si="1"/>
        <v>90652586901</v>
      </c>
      <c r="D193" s="334">
        <f t="shared" si="1"/>
        <v>172187099072</v>
      </c>
      <c r="E193" s="334">
        <f t="shared" si="1"/>
        <v>263808148345</v>
      </c>
      <c r="F193" s="334">
        <f t="shared" si="1"/>
        <v>262839685973</v>
      </c>
      <c r="G193" s="334">
        <f t="shared" si="1"/>
        <v>2855944207.6871705</v>
      </c>
      <c r="H193" s="335"/>
      <c r="K193" s="337"/>
      <c r="L193" s="337"/>
      <c r="M193" s="339"/>
      <c r="N193" s="339"/>
      <c r="O193" s="339"/>
      <c r="P193" s="339"/>
      <c r="Q193" s="339"/>
      <c r="R193" s="339"/>
      <c r="S193" s="337"/>
      <c r="T193" s="337"/>
      <c r="U193" s="337"/>
      <c r="V193" s="337"/>
      <c r="W193" s="337"/>
      <c r="X193" s="337"/>
      <c r="Y193" s="337"/>
      <c r="Z193" s="337"/>
      <c r="AA193" s="337"/>
      <c r="AB193" s="337"/>
      <c r="AC193" s="337"/>
      <c r="AD193" s="337"/>
      <c r="AE193" s="337"/>
      <c r="AF193" s="337"/>
      <c r="AG193" s="337"/>
      <c r="AH193" s="337"/>
      <c r="AI193" s="337"/>
      <c r="AJ193" s="337"/>
      <c r="AK193" s="337"/>
      <c r="AL193" s="337"/>
      <c r="AM193" s="337"/>
      <c r="AN193" s="337"/>
      <c r="AO193" s="337"/>
      <c r="AP193" s="337"/>
      <c r="AQ193" s="337"/>
      <c r="AR193" s="337"/>
      <c r="AS193" s="337"/>
      <c r="AT193" s="337"/>
      <c r="AU193" s="337"/>
      <c r="AV193" s="337"/>
      <c r="AW193" s="337"/>
      <c r="AX193" s="337"/>
      <c r="AY193" s="337"/>
      <c r="AZ193" s="337"/>
      <c r="BA193" s="337"/>
      <c r="BB193" s="337"/>
      <c r="BC193" s="337"/>
      <c r="BD193" s="337"/>
      <c r="BE193" s="337"/>
      <c r="BF193" s="337"/>
      <c r="BG193" s="337"/>
      <c r="BH193" s="337"/>
      <c r="BI193" s="337"/>
      <c r="BJ193" s="337"/>
      <c r="BK193" s="337"/>
      <c r="BL193" s="337"/>
      <c r="BM193" s="337"/>
      <c r="BN193" s="337"/>
      <c r="BO193" s="337"/>
      <c r="BP193" s="337"/>
      <c r="BQ193" s="337"/>
      <c r="BR193" s="337"/>
      <c r="BS193" s="337"/>
      <c r="BT193" s="337"/>
      <c r="BU193" s="337"/>
      <c r="BV193" s="337"/>
      <c r="BW193" s="337"/>
      <c r="BX193" s="337"/>
      <c r="BY193" s="337"/>
      <c r="BZ193" s="337"/>
      <c r="CA193" s="337"/>
      <c r="CB193" s="337"/>
      <c r="CC193" s="337"/>
      <c r="CD193" s="337"/>
      <c r="CE193" s="337"/>
      <c r="CF193" s="337"/>
      <c r="CG193" s="337"/>
      <c r="CH193" s="337"/>
      <c r="CI193" s="337"/>
      <c r="CJ193" s="337"/>
      <c r="CK193" s="337"/>
      <c r="CL193" s="337"/>
      <c r="CM193" s="337"/>
      <c r="CN193" s="337"/>
      <c r="CO193" s="337"/>
      <c r="CP193" s="337"/>
      <c r="CQ193" s="337"/>
      <c r="CR193" s="337"/>
      <c r="CS193" s="337"/>
    </row>
    <row r="194" spans="1:97" s="340" customFormat="1" ht="12.75" customHeight="1">
      <c r="A194" s="349" t="s">
        <v>26</v>
      </c>
      <c r="B194" s="334">
        <f t="shared" ref="B194:G194" si="2">B136</f>
        <v>302864383776</v>
      </c>
      <c r="C194" s="334">
        <f t="shared" si="2"/>
        <v>276831386286</v>
      </c>
      <c r="D194" s="334">
        <f t="shared" si="2"/>
        <v>520765040868</v>
      </c>
      <c r="E194" s="334">
        <f t="shared" si="2"/>
        <v>823629424644</v>
      </c>
      <c r="F194" s="334">
        <f t="shared" si="2"/>
        <v>797596427154</v>
      </c>
      <c r="G194" s="334">
        <f t="shared" si="2"/>
        <v>7590890457.0424995</v>
      </c>
      <c r="H194" s="335"/>
      <c r="K194" s="337"/>
      <c r="L194" s="337"/>
      <c r="M194" s="339"/>
      <c r="N194" s="339"/>
      <c r="O194" s="339"/>
      <c r="P194" s="339"/>
      <c r="Q194" s="339"/>
      <c r="R194" s="339"/>
      <c r="S194" s="337"/>
      <c r="T194" s="337"/>
      <c r="U194" s="337"/>
      <c r="V194" s="337"/>
      <c r="W194" s="337"/>
      <c r="X194" s="337"/>
      <c r="Y194" s="337"/>
      <c r="Z194" s="337"/>
      <c r="AA194" s="337"/>
      <c r="AB194" s="337"/>
      <c r="AC194" s="337"/>
      <c r="AD194" s="337"/>
      <c r="AE194" s="337"/>
      <c r="AF194" s="337"/>
      <c r="AG194" s="337"/>
      <c r="AH194" s="337"/>
      <c r="AI194" s="337"/>
      <c r="AJ194" s="337"/>
      <c r="AK194" s="337"/>
      <c r="AL194" s="337"/>
      <c r="AM194" s="337"/>
      <c r="AN194" s="337"/>
      <c r="AO194" s="337"/>
      <c r="AP194" s="337"/>
      <c r="AQ194" s="337"/>
      <c r="AR194" s="337"/>
      <c r="AS194" s="337"/>
      <c r="AT194" s="337"/>
      <c r="AU194" s="337"/>
      <c r="AV194" s="337"/>
      <c r="AW194" s="337"/>
      <c r="AX194" s="337"/>
      <c r="AY194" s="337"/>
      <c r="AZ194" s="337"/>
      <c r="BA194" s="337"/>
      <c r="BB194" s="337"/>
      <c r="BC194" s="337"/>
      <c r="BD194" s="337"/>
      <c r="BE194" s="337"/>
      <c r="BF194" s="337"/>
      <c r="BG194" s="337"/>
      <c r="BH194" s="337"/>
      <c r="BI194" s="337"/>
      <c r="BJ194" s="337"/>
      <c r="BK194" s="337"/>
      <c r="BL194" s="337"/>
      <c r="BM194" s="337"/>
      <c r="BN194" s="337"/>
      <c r="BO194" s="337"/>
      <c r="BP194" s="337"/>
      <c r="BQ194" s="337"/>
      <c r="BR194" s="337"/>
      <c r="BS194" s="337"/>
      <c r="BT194" s="337"/>
      <c r="BU194" s="337"/>
      <c r="BV194" s="337"/>
      <c r="BW194" s="337"/>
      <c r="BX194" s="337"/>
      <c r="BY194" s="337"/>
      <c r="BZ194" s="337"/>
      <c r="CA194" s="337"/>
      <c r="CB194" s="337"/>
      <c r="CC194" s="337"/>
      <c r="CD194" s="337"/>
      <c r="CE194" s="337"/>
      <c r="CF194" s="337"/>
      <c r="CG194" s="337"/>
      <c r="CH194" s="337"/>
      <c r="CI194" s="337"/>
      <c r="CJ194" s="337"/>
      <c r="CK194" s="337"/>
      <c r="CL194" s="337"/>
      <c r="CM194" s="337"/>
      <c r="CN194" s="337"/>
      <c r="CO194" s="337"/>
      <c r="CP194" s="337"/>
      <c r="CQ194" s="337"/>
      <c r="CR194" s="337"/>
      <c r="CS194" s="337"/>
    </row>
    <row r="195" spans="1:97">
      <c r="A195" s="350"/>
      <c r="B195" s="351"/>
      <c r="C195" s="351"/>
      <c r="D195" s="351"/>
      <c r="E195" s="351"/>
      <c r="F195" s="351"/>
      <c r="G195" s="351"/>
      <c r="H195" s="352"/>
      <c r="M195" s="341"/>
      <c r="N195" s="341"/>
      <c r="O195" s="341"/>
      <c r="P195" s="341"/>
      <c r="Q195" s="341"/>
      <c r="R195" s="341"/>
    </row>
    <row r="196" spans="1:97" s="340" customFormat="1" ht="12.75" customHeight="1">
      <c r="A196" s="349" t="s">
        <v>32</v>
      </c>
      <c r="B196" s="334">
        <f t="shared" ref="B196:G196" si="3">B193+B194</f>
        <v>394485433049</v>
      </c>
      <c r="C196" s="334">
        <f t="shared" si="3"/>
        <v>367483973187</v>
      </c>
      <c r="D196" s="334">
        <f t="shared" si="3"/>
        <v>692952139940</v>
      </c>
      <c r="E196" s="334">
        <f t="shared" si="3"/>
        <v>1087437572989</v>
      </c>
      <c r="F196" s="334">
        <f t="shared" si="3"/>
        <v>1060436113127</v>
      </c>
      <c r="G196" s="334">
        <f t="shared" si="3"/>
        <v>10446834664.72967</v>
      </c>
      <c r="H196" s="335"/>
      <c r="K196" s="337"/>
      <c r="L196" s="337"/>
      <c r="M196" s="339"/>
      <c r="N196" s="339"/>
      <c r="O196" s="339"/>
      <c r="P196" s="339"/>
      <c r="Q196" s="339"/>
      <c r="R196" s="339"/>
      <c r="S196" s="337"/>
      <c r="T196" s="337"/>
      <c r="U196" s="337"/>
      <c r="V196" s="337"/>
      <c r="W196" s="337"/>
      <c r="X196" s="337"/>
      <c r="Y196" s="337"/>
      <c r="Z196" s="337"/>
      <c r="AA196" s="337"/>
      <c r="AB196" s="337"/>
      <c r="AC196" s="337"/>
      <c r="AD196" s="337"/>
      <c r="AE196" s="337"/>
      <c r="AF196" s="337"/>
      <c r="AG196" s="337"/>
      <c r="AH196" s="337"/>
      <c r="AI196" s="337"/>
      <c r="AJ196" s="337"/>
      <c r="AK196" s="337"/>
      <c r="AL196" s="337"/>
      <c r="AM196" s="337"/>
      <c r="AN196" s="337"/>
      <c r="AO196" s="337"/>
      <c r="AP196" s="337"/>
      <c r="AQ196" s="337"/>
      <c r="AR196" s="337"/>
      <c r="AS196" s="337"/>
      <c r="AT196" s="337"/>
      <c r="AU196" s="337"/>
      <c r="AV196" s="337"/>
      <c r="AW196" s="337"/>
      <c r="AX196" s="337"/>
      <c r="AY196" s="337"/>
      <c r="AZ196" s="337"/>
      <c r="BA196" s="337"/>
      <c r="BB196" s="337"/>
      <c r="BC196" s="337"/>
      <c r="BD196" s="337"/>
      <c r="BE196" s="337"/>
      <c r="BF196" s="337"/>
      <c r="BG196" s="337"/>
      <c r="BH196" s="337"/>
      <c r="BI196" s="337"/>
      <c r="BJ196" s="337"/>
      <c r="BK196" s="337"/>
      <c r="BL196" s="337"/>
      <c r="BM196" s="337"/>
      <c r="BN196" s="337"/>
      <c r="BO196" s="337"/>
      <c r="BP196" s="337"/>
      <c r="BQ196" s="337"/>
      <c r="BR196" s="337"/>
      <c r="BS196" s="337"/>
      <c r="BT196" s="337"/>
      <c r="BU196" s="337"/>
      <c r="BV196" s="337"/>
      <c r="BW196" s="337"/>
      <c r="BX196" s="337"/>
      <c r="BY196" s="337"/>
      <c r="BZ196" s="337"/>
      <c r="CA196" s="337"/>
      <c r="CB196" s="337"/>
      <c r="CC196" s="337"/>
      <c r="CD196" s="337"/>
      <c r="CE196" s="337"/>
      <c r="CF196" s="337"/>
      <c r="CG196" s="337"/>
      <c r="CH196" s="337"/>
      <c r="CI196" s="337"/>
      <c r="CJ196" s="337"/>
      <c r="CK196" s="337"/>
      <c r="CL196" s="337"/>
      <c r="CM196" s="337"/>
      <c r="CN196" s="337"/>
      <c r="CO196" s="337"/>
      <c r="CP196" s="337"/>
      <c r="CQ196" s="337"/>
      <c r="CR196" s="337"/>
      <c r="CS196" s="337"/>
    </row>
    <row r="197" spans="1:97">
      <c r="A197" s="605"/>
      <c r="B197" s="1099"/>
      <c r="C197" s="1099"/>
      <c r="D197" s="1099"/>
      <c r="E197" s="1099"/>
      <c r="F197" s="1099"/>
      <c r="G197" s="1099"/>
      <c r="H197" s="1100"/>
    </row>
    <row r="198" spans="1:97">
      <c r="A198" s="605"/>
      <c r="B198" s="1101"/>
      <c r="C198" s="1101"/>
      <c r="D198" s="1101"/>
      <c r="E198" s="1101"/>
      <c r="F198" s="1101"/>
      <c r="G198" s="1101"/>
      <c r="H198" s="1100"/>
    </row>
    <row r="199" spans="1:97">
      <c r="A199" s="297" t="s">
        <v>1</v>
      </c>
      <c r="L199" s="1354"/>
      <c r="M199" s="1354"/>
      <c r="N199" s="1354"/>
      <c r="O199" s="1354"/>
      <c r="P199" s="1354"/>
      <c r="Q199" s="1354"/>
      <c r="R199" s="1354"/>
      <c r="S199" s="1354"/>
    </row>
    <row r="200" spans="1:97">
      <c r="A200" s="1355" t="s">
        <v>847</v>
      </c>
      <c r="B200" s="1355"/>
      <c r="C200" s="1355"/>
      <c r="D200" s="1355"/>
      <c r="E200" s="1355"/>
      <c r="F200" s="1355"/>
      <c r="G200" s="1355"/>
      <c r="H200" s="1355"/>
      <c r="L200" s="1354"/>
      <c r="M200" s="1354"/>
      <c r="N200" s="1354"/>
      <c r="O200" s="1354"/>
      <c r="P200" s="1354"/>
      <c r="Q200" s="1354"/>
      <c r="R200" s="1354"/>
      <c r="S200" s="1354"/>
    </row>
    <row r="201" spans="1:97">
      <c r="A201" s="1355" t="s">
        <v>848</v>
      </c>
      <c r="B201" s="1355"/>
      <c r="C201" s="1355"/>
      <c r="D201" s="1355"/>
      <c r="E201" s="1355"/>
      <c r="F201" s="1355"/>
      <c r="G201" s="1355"/>
      <c r="H201" s="1355"/>
      <c r="L201" s="1354"/>
      <c r="M201" s="1354"/>
      <c r="N201" s="1354"/>
      <c r="O201" s="1354"/>
      <c r="P201" s="1354"/>
      <c r="Q201" s="1354"/>
      <c r="R201" s="1354"/>
      <c r="S201" s="1354"/>
    </row>
    <row r="202" spans="1:97">
      <c r="A202" s="1355" t="s">
        <v>1082</v>
      </c>
      <c r="B202" s="1355"/>
      <c r="C202" s="1355"/>
      <c r="D202" s="1355"/>
      <c r="E202" s="1355"/>
      <c r="F202" s="1355"/>
      <c r="G202" s="1355"/>
      <c r="H202" s="1355"/>
      <c r="L202" s="1354"/>
      <c r="M202" s="1354"/>
      <c r="N202" s="1354"/>
      <c r="O202" s="1354"/>
      <c r="P202" s="1354"/>
      <c r="Q202" s="1354"/>
      <c r="R202" s="1354"/>
      <c r="S202" s="1354"/>
    </row>
    <row r="203" spans="1:97">
      <c r="A203" s="1355" t="s">
        <v>849</v>
      </c>
      <c r="B203" s="1355"/>
      <c r="C203" s="1355"/>
      <c r="D203" s="1355"/>
      <c r="E203" s="1355"/>
      <c r="F203" s="1355"/>
      <c r="G203" s="1355"/>
      <c r="H203" s="1355"/>
    </row>
    <row r="204" spans="1:97">
      <c r="A204" s="1164" t="s">
        <v>1101</v>
      </c>
    </row>
    <row r="205" spans="1:97">
      <c r="A205" s="1164" t="s">
        <v>1083</v>
      </c>
    </row>
    <row r="206" spans="1:97">
      <c r="A206" s="596" t="s">
        <v>1166</v>
      </c>
      <c r="B206" s="596"/>
      <c r="C206" s="596"/>
      <c r="D206" s="596"/>
      <c r="E206" s="596"/>
      <c r="F206" s="596"/>
      <c r="G206" s="596"/>
      <c r="L206" s="300"/>
    </row>
    <row r="207" spans="1:97">
      <c r="A207" s="596"/>
      <c r="B207" s="596"/>
      <c r="C207" s="596"/>
      <c r="D207" s="596"/>
      <c r="E207" s="596"/>
      <c r="F207" s="596"/>
      <c r="G207" s="596"/>
    </row>
    <row r="208" spans="1:97">
      <c r="A208" s="596"/>
      <c r="B208" s="596"/>
      <c r="C208" s="596"/>
      <c r="D208" s="596"/>
      <c r="E208" s="596"/>
      <c r="F208" s="596"/>
      <c r="G208" s="596"/>
    </row>
    <row r="210" spans="2:7">
      <c r="B210" s="597"/>
      <c r="C210" s="597"/>
      <c r="D210" s="597"/>
      <c r="E210" s="597"/>
      <c r="F210" s="597"/>
      <c r="G210" s="597"/>
    </row>
    <row r="211" spans="2:7">
      <c r="B211" s="597"/>
      <c r="C211" s="597"/>
      <c r="D211" s="597"/>
      <c r="E211" s="597"/>
      <c r="F211" s="597"/>
      <c r="G211" s="597"/>
    </row>
    <row r="212" spans="2:7">
      <c r="B212" s="327"/>
      <c r="C212" s="327"/>
      <c r="D212" s="327"/>
      <c r="E212" s="327"/>
      <c r="F212" s="327"/>
      <c r="G212" s="327"/>
    </row>
    <row r="213" spans="2:7">
      <c r="B213" s="327"/>
      <c r="C213" s="327"/>
      <c r="D213" s="327"/>
      <c r="E213" s="327"/>
      <c r="F213" s="327"/>
      <c r="G213" s="327"/>
    </row>
    <row r="215" spans="2:7">
      <c r="B215" s="327"/>
      <c r="C215" s="327"/>
      <c r="D215" s="327"/>
      <c r="E215" s="327"/>
      <c r="F215" s="327"/>
      <c r="G215" s="327"/>
    </row>
  </sheetData>
  <customSheetViews>
    <customSheetView guid="{E6BBE5A7-0B25-4EE8-BA45-5EA5DBAF3AD4}" showPageBreaks="1" printArea="1">
      <rowBreaks count="4" manualBreakCount="4">
        <brk id="41" max="7" man="1"/>
        <brk id="82" max="7" man="1"/>
        <brk id="123" max="7" man="1"/>
        <brk id="164" max="7" man="1"/>
      </rowBreaks>
      <pageMargins left="0.25" right="0.25" top="0.7" bottom="0.75" header="0.25" footer="0.4"/>
      <printOptions horizontalCentered="1"/>
      <pageSetup fitToHeight="5" orientation="landscape" r:id="rId1"/>
      <headerFooter alignWithMargins="0"/>
    </customSheetView>
  </customSheetViews>
  <mergeCells count="19">
    <mergeCell ref="A2:H2"/>
    <mergeCell ref="L2:S2"/>
    <mergeCell ref="A43:H43"/>
    <mergeCell ref="L55:S55"/>
    <mergeCell ref="L57:S57"/>
    <mergeCell ref="M77:R77"/>
    <mergeCell ref="A84:H84"/>
    <mergeCell ref="L108:S108"/>
    <mergeCell ref="L110:S110"/>
    <mergeCell ref="A125:H125"/>
    <mergeCell ref="A166:H166"/>
    <mergeCell ref="L199:S199"/>
    <mergeCell ref="A203:H203"/>
    <mergeCell ref="A200:H200"/>
    <mergeCell ref="L200:S200"/>
    <mergeCell ref="A201:H201"/>
    <mergeCell ref="L201:S201"/>
    <mergeCell ref="A202:H202"/>
    <mergeCell ref="L202:S202"/>
  </mergeCells>
  <printOptions horizontalCentered="1"/>
  <pageMargins left="0.25" right="0.25" top="0.7" bottom="0.75" header="0.25" footer="0.4"/>
  <pageSetup fitToHeight="5" orientation="landscape" r:id="rId2"/>
  <headerFooter alignWithMargins="0"/>
  <rowBreaks count="4" manualBreakCount="4">
    <brk id="41" max="7" man="1"/>
    <brk id="82" max="7" man="1"/>
    <brk id="123" max="7" man="1"/>
    <brk id="164"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218"/>
  <sheetViews>
    <sheetView zoomScaleNormal="100" workbookViewId="0"/>
  </sheetViews>
  <sheetFormatPr defaultColWidth="8.7109375" defaultRowHeight="12"/>
  <cols>
    <col min="1" max="1" width="16.7109375" style="307" customWidth="1"/>
    <col min="2" max="2" width="17" style="307" bestFit="1" customWidth="1"/>
    <col min="3" max="3" width="16.28515625" style="307" bestFit="1" customWidth="1"/>
    <col min="4" max="4" width="15.28515625" style="307" bestFit="1" customWidth="1"/>
    <col min="5" max="5" width="16.28515625" style="307" bestFit="1" customWidth="1"/>
    <col min="6" max="6" width="16.85546875" style="307" customWidth="1"/>
    <col min="7" max="7" width="12.7109375" style="307" bestFit="1" customWidth="1"/>
    <col min="8" max="8" width="14.42578125" style="307" bestFit="1" customWidth="1"/>
    <col min="9" max="9" width="8.7109375" style="307" customWidth="1"/>
    <col min="10" max="10" width="8.7109375" style="311" customWidth="1"/>
    <col min="11" max="16384" width="8.7109375" style="307"/>
  </cols>
  <sheetData>
    <row r="1" spans="1:13" s="344" customFormat="1" ht="15">
      <c r="A1" s="1071" t="s">
        <v>862</v>
      </c>
      <c r="J1" s="1138"/>
    </row>
    <row r="2" spans="1:13" s="1177" customFormat="1" ht="12.75">
      <c r="A2" s="1361" t="s">
        <v>1049</v>
      </c>
      <c r="B2" s="1362"/>
      <c r="C2" s="1362"/>
      <c r="D2" s="1362"/>
      <c r="E2" s="1362"/>
      <c r="F2" s="1362"/>
      <c r="G2" s="1362"/>
      <c r="H2" s="1362"/>
      <c r="J2" s="1178"/>
    </row>
    <row r="3" spans="1:13" s="344" customFormat="1" ht="12.75" thickBot="1">
      <c r="A3" s="1144"/>
      <c r="B3" s="347"/>
      <c r="C3" s="347"/>
      <c r="D3" s="347"/>
      <c r="E3" s="347"/>
      <c r="F3" s="347"/>
      <c r="G3" s="347"/>
      <c r="H3" s="347"/>
      <c r="J3" s="1138"/>
    </row>
    <row r="4" spans="1:13" ht="14.25" customHeight="1">
      <c r="A4" s="1179"/>
      <c r="B4" s="1179"/>
      <c r="C4" s="1179"/>
      <c r="D4" s="1179"/>
      <c r="E4" s="1179"/>
      <c r="F4" s="1179" t="s">
        <v>837</v>
      </c>
      <c r="G4" s="1179"/>
      <c r="H4" s="1179" t="s">
        <v>850</v>
      </c>
    </row>
    <row r="5" spans="1:13" ht="12.75" customHeight="1">
      <c r="A5" s="1180"/>
      <c r="B5" s="1180" t="s">
        <v>851</v>
      </c>
      <c r="C5" s="1360" t="s">
        <v>852</v>
      </c>
      <c r="D5" s="1360"/>
      <c r="E5" s="1360"/>
      <c r="F5" s="1180" t="s">
        <v>853</v>
      </c>
      <c r="G5" s="1180" t="s">
        <v>854</v>
      </c>
      <c r="H5" s="1180" t="s">
        <v>855</v>
      </c>
    </row>
    <row r="6" spans="1:13">
      <c r="A6" s="1148" t="s">
        <v>25</v>
      </c>
      <c r="B6" s="1148" t="s">
        <v>856</v>
      </c>
      <c r="C6" s="1148" t="s">
        <v>857</v>
      </c>
      <c r="D6" s="1148" t="s">
        <v>858</v>
      </c>
      <c r="E6" s="1148" t="s">
        <v>859</v>
      </c>
      <c r="F6" s="1148" t="s">
        <v>860</v>
      </c>
      <c r="G6" s="1148" t="s">
        <v>837</v>
      </c>
      <c r="H6" s="1148" t="s">
        <v>423</v>
      </c>
    </row>
    <row r="7" spans="1:13" ht="9" customHeight="1">
      <c r="A7" s="1180"/>
      <c r="B7" s="1180"/>
      <c r="C7" s="1180"/>
      <c r="D7" s="1180"/>
      <c r="E7" s="1180"/>
      <c r="F7" s="1180"/>
      <c r="G7" s="1180"/>
      <c r="H7" s="1180"/>
    </row>
    <row r="8" spans="1:13" ht="11.25" customHeight="1">
      <c r="A8" s="307" t="s">
        <v>81</v>
      </c>
      <c r="B8" s="1032">
        <v>3599408300</v>
      </c>
      <c r="C8" s="308">
        <v>499208300</v>
      </c>
      <c r="D8" s="308">
        <v>180645700</v>
      </c>
      <c r="E8" s="1032">
        <v>679854000</v>
      </c>
      <c r="F8" s="1032">
        <v>4279262300</v>
      </c>
      <c r="G8" s="354">
        <v>0.15887177563291691</v>
      </c>
      <c r="H8" s="308">
        <v>4050806.99</v>
      </c>
      <c r="I8" s="311"/>
      <c r="K8" s="311"/>
      <c r="L8" s="311"/>
      <c r="M8" s="311"/>
    </row>
    <row r="9" spans="1:13" ht="11.25" customHeight="1">
      <c r="A9" s="307" t="s">
        <v>83</v>
      </c>
      <c r="B9" s="353">
        <v>18213355600</v>
      </c>
      <c r="C9" s="321">
        <v>3061573800</v>
      </c>
      <c r="D9" s="321">
        <v>1098984800</v>
      </c>
      <c r="E9" s="353">
        <v>4160558600</v>
      </c>
      <c r="F9" s="353">
        <v>22373914200</v>
      </c>
      <c r="G9" s="354">
        <v>0.18595577701822061</v>
      </c>
      <c r="H9" s="321">
        <v>34907086.653999999</v>
      </c>
      <c r="I9" s="311"/>
      <c r="K9" s="311"/>
      <c r="L9" s="311"/>
      <c r="M9" s="311"/>
    </row>
    <row r="10" spans="1:13" ht="11.25" customHeight="1">
      <c r="A10" s="307" t="s">
        <v>85</v>
      </c>
      <c r="B10" s="353">
        <v>1104162700</v>
      </c>
      <c r="C10" s="321">
        <v>194048500</v>
      </c>
      <c r="D10" s="321">
        <v>106642100</v>
      </c>
      <c r="E10" s="353">
        <v>300690600</v>
      </c>
      <c r="F10" s="353">
        <v>1404853300</v>
      </c>
      <c r="G10" s="354">
        <v>0.21403701012767667</v>
      </c>
      <c r="H10" s="321">
        <v>2134903.2599999998</v>
      </c>
      <c r="I10" s="311"/>
      <c r="K10" s="311"/>
      <c r="L10" s="311"/>
      <c r="M10" s="311"/>
    </row>
    <row r="11" spans="1:13" ht="11.25" customHeight="1">
      <c r="A11" s="307" t="s">
        <v>87</v>
      </c>
      <c r="B11" s="353">
        <v>1140692300</v>
      </c>
      <c r="C11" s="321">
        <v>25870800</v>
      </c>
      <c r="D11" s="321">
        <v>54802700</v>
      </c>
      <c r="E11" s="353">
        <v>80673500</v>
      </c>
      <c r="F11" s="353">
        <v>1221365800</v>
      </c>
      <c r="G11" s="354">
        <v>6.6051874057714732E-2</v>
      </c>
      <c r="H11" s="321">
        <v>411434.85000000003</v>
      </c>
      <c r="I11" s="311"/>
      <c r="K11" s="311"/>
      <c r="L11" s="311"/>
      <c r="M11" s="311"/>
    </row>
    <row r="12" spans="1:13" ht="11.25" customHeight="1">
      <c r="A12" s="307" t="s">
        <v>89</v>
      </c>
      <c r="B12" s="353">
        <v>2618115400</v>
      </c>
      <c r="C12" s="321">
        <v>158592800</v>
      </c>
      <c r="D12" s="321">
        <v>348903400</v>
      </c>
      <c r="E12" s="353">
        <v>507496200</v>
      </c>
      <c r="F12" s="353">
        <v>3125611600</v>
      </c>
      <c r="G12" s="354">
        <v>0.16236700682835961</v>
      </c>
      <c r="H12" s="321">
        <v>3095726.82</v>
      </c>
      <c r="I12" s="311"/>
      <c r="K12" s="311"/>
      <c r="L12" s="311"/>
      <c r="M12" s="311"/>
    </row>
    <row r="13" spans="1:13" ht="9" customHeight="1">
      <c r="B13" s="353"/>
      <c r="C13" s="321"/>
      <c r="D13" s="321"/>
      <c r="E13" s="353"/>
      <c r="F13" s="353"/>
      <c r="G13" s="354"/>
      <c r="H13" s="321"/>
    </row>
    <row r="14" spans="1:13" ht="11.25" customHeight="1">
      <c r="A14" s="307" t="s">
        <v>91</v>
      </c>
      <c r="B14" s="353">
        <v>1342735519</v>
      </c>
      <c r="C14" s="321">
        <v>90665300</v>
      </c>
      <c r="D14" s="321">
        <v>87404700</v>
      </c>
      <c r="E14" s="353">
        <v>178070000</v>
      </c>
      <c r="F14" s="353">
        <v>1520805519</v>
      </c>
      <c r="G14" s="354">
        <v>0.11708926471879801</v>
      </c>
      <c r="H14" s="321">
        <v>1157455</v>
      </c>
      <c r="I14" s="311"/>
      <c r="K14" s="311"/>
      <c r="L14" s="311"/>
      <c r="M14" s="311"/>
    </row>
    <row r="15" spans="1:13" ht="11.25" customHeight="1">
      <c r="A15" s="307" t="s">
        <v>93</v>
      </c>
      <c r="B15" s="353">
        <v>71275163280</v>
      </c>
      <c r="C15" s="321">
        <v>7290981100</v>
      </c>
      <c r="D15" s="321">
        <v>1063704600</v>
      </c>
      <c r="E15" s="353">
        <v>8354685700</v>
      </c>
      <c r="F15" s="353">
        <v>79629848980</v>
      </c>
      <c r="G15" s="354">
        <v>0.10491901977734983</v>
      </c>
      <c r="H15" s="321">
        <v>82794935.287</v>
      </c>
      <c r="I15" s="311"/>
      <c r="K15" s="311"/>
      <c r="L15" s="311"/>
      <c r="M15" s="311"/>
    </row>
    <row r="16" spans="1:13" ht="11.25" customHeight="1">
      <c r="A16" s="307" t="s">
        <v>95</v>
      </c>
      <c r="B16" s="353">
        <v>8130512700</v>
      </c>
      <c r="C16" s="321">
        <v>572884600</v>
      </c>
      <c r="D16" s="321">
        <v>699519400</v>
      </c>
      <c r="E16" s="353">
        <v>1272404000</v>
      </c>
      <c r="F16" s="353">
        <v>9402916700</v>
      </c>
      <c r="G16" s="354">
        <v>0.13532013954776395</v>
      </c>
      <c r="H16" s="321">
        <v>7379943.1999999993</v>
      </c>
      <c r="I16" s="311"/>
      <c r="K16" s="311"/>
      <c r="L16" s="311"/>
      <c r="M16" s="311"/>
    </row>
    <row r="17" spans="1:13" ht="11.25" customHeight="1">
      <c r="A17" s="307" t="s">
        <v>97</v>
      </c>
      <c r="B17" s="353">
        <v>981958400</v>
      </c>
      <c r="C17" s="321">
        <v>246622000</v>
      </c>
      <c r="D17" s="321">
        <v>54092200</v>
      </c>
      <c r="E17" s="353">
        <v>300714200</v>
      </c>
      <c r="F17" s="353">
        <v>1282672600</v>
      </c>
      <c r="G17" s="354">
        <v>0.23444345813577058</v>
      </c>
      <c r="H17" s="321">
        <v>1443428.16</v>
      </c>
      <c r="I17" s="311"/>
      <c r="K17" s="311"/>
      <c r="L17" s="311"/>
      <c r="M17" s="311"/>
    </row>
    <row r="18" spans="1:13" ht="11.25" customHeight="1">
      <c r="A18" s="307" t="s">
        <v>99</v>
      </c>
      <c r="B18" s="353">
        <v>9539648503</v>
      </c>
      <c r="C18" s="321">
        <v>312383100</v>
      </c>
      <c r="D18" s="321">
        <v>405622200</v>
      </c>
      <c r="E18" s="353">
        <v>718005300</v>
      </c>
      <c r="F18" s="353">
        <v>10257653803</v>
      </c>
      <c r="G18" s="354">
        <v>6.9997029904636562E-2</v>
      </c>
      <c r="H18" s="321">
        <v>3733627.56</v>
      </c>
      <c r="I18" s="311"/>
      <c r="K18" s="311"/>
      <c r="L18" s="311"/>
      <c r="M18" s="311"/>
    </row>
    <row r="19" spans="1:13" ht="9" customHeight="1">
      <c r="B19" s="353"/>
      <c r="C19" s="353"/>
      <c r="D19" s="353"/>
      <c r="E19" s="353"/>
      <c r="F19" s="353"/>
      <c r="G19" s="354"/>
      <c r="H19" s="353"/>
    </row>
    <row r="20" spans="1:13" ht="11.25" customHeight="1">
      <c r="A20" s="307" t="s">
        <v>101</v>
      </c>
      <c r="B20" s="353">
        <v>593596400</v>
      </c>
      <c r="C20" s="321">
        <v>139184100</v>
      </c>
      <c r="D20" s="321">
        <v>29199400</v>
      </c>
      <c r="E20" s="353">
        <v>168383500</v>
      </c>
      <c r="F20" s="353">
        <v>761979900</v>
      </c>
      <c r="G20" s="354">
        <v>0.22098155082568452</v>
      </c>
      <c r="H20" s="321">
        <v>1010301</v>
      </c>
      <c r="I20" s="311"/>
      <c r="K20" s="311"/>
      <c r="L20" s="311"/>
      <c r="M20" s="311"/>
    </row>
    <row r="21" spans="1:13" ht="11.25" customHeight="1">
      <c r="A21" s="307" t="s">
        <v>103</v>
      </c>
      <c r="B21" s="353">
        <v>3640132900</v>
      </c>
      <c r="C21" s="321">
        <v>204397600</v>
      </c>
      <c r="D21" s="321">
        <v>174537600</v>
      </c>
      <c r="E21" s="353">
        <v>378935200</v>
      </c>
      <c r="F21" s="353">
        <v>4019068100</v>
      </c>
      <c r="G21" s="354">
        <v>9.4284344174212928E-2</v>
      </c>
      <c r="H21" s="321">
        <v>2993588.08</v>
      </c>
      <c r="I21" s="311"/>
      <c r="K21" s="311"/>
      <c r="L21" s="311"/>
      <c r="M21" s="311"/>
    </row>
    <row r="22" spans="1:13" ht="11.25" customHeight="1">
      <c r="A22" s="307" t="s">
        <v>105</v>
      </c>
      <c r="B22" s="353">
        <v>1298006765</v>
      </c>
      <c r="C22" s="321">
        <v>212776000</v>
      </c>
      <c r="D22" s="321">
        <v>58639500</v>
      </c>
      <c r="E22" s="353">
        <v>271415500</v>
      </c>
      <c r="F22" s="353">
        <v>1569422265</v>
      </c>
      <c r="G22" s="354">
        <v>0.17293975372523468</v>
      </c>
      <c r="H22" s="321">
        <v>1275652.8500000001</v>
      </c>
      <c r="I22" s="311"/>
      <c r="K22" s="311"/>
      <c r="L22" s="311"/>
      <c r="M22" s="311"/>
    </row>
    <row r="23" spans="1:13" ht="11.25" customHeight="1">
      <c r="A23" s="307" t="s">
        <v>107</v>
      </c>
      <c r="B23" s="353">
        <v>2497191694</v>
      </c>
      <c r="C23" s="321">
        <v>422818529</v>
      </c>
      <c r="D23" s="321">
        <v>93071249</v>
      </c>
      <c r="E23" s="353">
        <v>515889778</v>
      </c>
      <c r="F23" s="353">
        <v>3013081472</v>
      </c>
      <c r="G23" s="354">
        <v>0.17121667063903409</v>
      </c>
      <c r="H23" s="321">
        <v>2011970.15</v>
      </c>
      <c r="I23" s="311"/>
      <c r="K23" s="311"/>
      <c r="L23" s="311"/>
      <c r="M23" s="311"/>
    </row>
    <row r="24" spans="1:13" ht="11.25" customHeight="1">
      <c r="A24" s="307" t="s">
        <v>109</v>
      </c>
      <c r="B24" s="353">
        <v>1414576600</v>
      </c>
      <c r="C24" s="321">
        <v>228711300</v>
      </c>
      <c r="D24" s="321">
        <v>105275400</v>
      </c>
      <c r="E24" s="353">
        <v>333986700</v>
      </c>
      <c r="F24" s="353">
        <v>1748563300</v>
      </c>
      <c r="G24" s="354">
        <v>0.19100635361613733</v>
      </c>
      <c r="H24" s="321">
        <v>1836926.85</v>
      </c>
      <c r="I24" s="311"/>
      <c r="K24" s="311"/>
      <c r="L24" s="311"/>
      <c r="M24" s="311"/>
    </row>
    <row r="25" spans="1:13" ht="9" customHeight="1">
      <c r="B25" s="353"/>
      <c r="C25" s="321"/>
      <c r="D25" s="321"/>
      <c r="E25" s="353"/>
      <c r="F25" s="353"/>
      <c r="G25" s="354"/>
      <c r="H25" s="321"/>
    </row>
    <row r="26" spans="1:13" ht="10.15" customHeight="1">
      <c r="A26" s="307" t="s">
        <v>111</v>
      </c>
      <c r="B26" s="353">
        <v>4035342929</v>
      </c>
      <c r="C26" s="321">
        <v>112210091</v>
      </c>
      <c r="D26" s="321">
        <v>308424000</v>
      </c>
      <c r="E26" s="353">
        <v>420634091</v>
      </c>
      <c r="F26" s="353">
        <v>4455977020</v>
      </c>
      <c r="G26" s="354">
        <v>9.4397724474799924E-2</v>
      </c>
      <c r="H26" s="321">
        <v>2187297.2732000002</v>
      </c>
      <c r="I26" s="311"/>
      <c r="K26" s="311"/>
      <c r="L26" s="311"/>
      <c r="M26" s="311"/>
    </row>
    <row r="27" spans="1:13" ht="11.25" customHeight="1">
      <c r="A27" s="307" t="s">
        <v>113</v>
      </c>
      <c r="B27" s="353">
        <v>2790790884</v>
      </c>
      <c r="C27" s="321">
        <v>447536200</v>
      </c>
      <c r="D27" s="321">
        <v>179373600</v>
      </c>
      <c r="E27" s="353">
        <v>626909800</v>
      </c>
      <c r="F27" s="353">
        <v>3417700684</v>
      </c>
      <c r="G27" s="354">
        <v>0.18343028192459465</v>
      </c>
      <c r="H27" s="321">
        <v>5140660.3599999994</v>
      </c>
      <c r="I27" s="311"/>
      <c r="K27" s="311"/>
      <c r="L27" s="311"/>
      <c r="M27" s="311"/>
    </row>
    <row r="28" spans="1:13" ht="11.25" customHeight="1">
      <c r="A28" s="307" t="s">
        <v>115</v>
      </c>
      <c r="B28" s="353">
        <v>2367956634</v>
      </c>
      <c r="C28" s="321">
        <v>153819300</v>
      </c>
      <c r="D28" s="321">
        <v>67030800</v>
      </c>
      <c r="E28" s="353">
        <v>220850100</v>
      </c>
      <c r="F28" s="353">
        <v>2588806734</v>
      </c>
      <c r="G28" s="354">
        <v>8.5309612764627493E-2</v>
      </c>
      <c r="H28" s="321">
        <v>1501780.6800000002</v>
      </c>
      <c r="I28" s="311"/>
      <c r="K28" s="311"/>
      <c r="L28" s="311"/>
      <c r="M28" s="311"/>
    </row>
    <row r="29" spans="1:13" ht="11.25" customHeight="1">
      <c r="A29" s="307" t="s">
        <v>117</v>
      </c>
      <c r="B29" s="353">
        <v>813325810</v>
      </c>
      <c r="C29" s="321">
        <v>62709500</v>
      </c>
      <c r="D29" s="321">
        <v>14912700</v>
      </c>
      <c r="E29" s="353">
        <v>77622200</v>
      </c>
      <c r="F29" s="353">
        <v>890948010</v>
      </c>
      <c r="G29" s="354">
        <v>8.712315323539474E-2</v>
      </c>
      <c r="H29" s="321">
        <v>589928.72</v>
      </c>
      <c r="I29" s="311"/>
      <c r="K29" s="311"/>
      <c r="L29" s="311"/>
      <c r="M29" s="311"/>
    </row>
    <row r="30" spans="1:13" ht="11.25" customHeight="1">
      <c r="A30" s="307" t="s">
        <v>119</v>
      </c>
      <c r="B30" s="353">
        <v>921541483</v>
      </c>
      <c r="C30" s="321">
        <v>14386740</v>
      </c>
      <c r="D30" s="321">
        <v>60244525</v>
      </c>
      <c r="E30" s="353">
        <v>74631265</v>
      </c>
      <c r="F30" s="353">
        <v>996172748</v>
      </c>
      <c r="G30" s="354">
        <v>7.4917995046377237E-2</v>
      </c>
      <c r="H30" s="321">
        <v>395545.70450000005</v>
      </c>
      <c r="I30" s="311"/>
      <c r="K30" s="311"/>
      <c r="L30" s="311"/>
      <c r="M30" s="311"/>
    </row>
    <row r="31" spans="1:13" ht="9" customHeight="1">
      <c r="B31" s="353"/>
      <c r="C31" s="321"/>
      <c r="D31" s="321"/>
      <c r="E31" s="353"/>
      <c r="F31" s="353"/>
      <c r="G31" s="354"/>
      <c r="H31" s="321"/>
    </row>
    <row r="32" spans="1:13" ht="11.25" customHeight="1">
      <c r="A32" s="307" t="s">
        <v>121</v>
      </c>
      <c r="B32" s="353">
        <v>33630165000</v>
      </c>
      <c r="C32" s="321">
        <v>2002266300</v>
      </c>
      <c r="D32" s="321">
        <v>497073900</v>
      </c>
      <c r="E32" s="353">
        <v>2499340200</v>
      </c>
      <c r="F32" s="353">
        <v>36129505200</v>
      </c>
      <c r="G32" s="354">
        <v>6.9177260694951337E-2</v>
      </c>
      <c r="H32" s="321">
        <v>23993665.920000002</v>
      </c>
      <c r="I32" s="311"/>
      <c r="K32" s="311"/>
      <c r="L32" s="311"/>
      <c r="M32" s="311"/>
    </row>
    <row r="33" spans="1:13" ht="11.25" customHeight="1">
      <c r="A33" s="307" t="s">
        <v>123</v>
      </c>
      <c r="B33" s="353">
        <v>2362471700</v>
      </c>
      <c r="C33" s="321">
        <v>76793200</v>
      </c>
      <c r="D33" s="321">
        <v>110167200</v>
      </c>
      <c r="E33" s="353">
        <v>186960400</v>
      </c>
      <c r="F33" s="353">
        <v>2549432100</v>
      </c>
      <c r="G33" s="354">
        <v>7.3334135865003036E-2</v>
      </c>
      <c r="H33" s="321">
        <v>1346114.88</v>
      </c>
      <c r="I33" s="311"/>
      <c r="K33" s="311"/>
      <c r="L33" s="311"/>
      <c r="M33" s="311"/>
    </row>
    <row r="34" spans="1:13" ht="11.25" customHeight="1">
      <c r="A34" s="307" t="s">
        <v>125</v>
      </c>
      <c r="B34" s="353">
        <v>492626800</v>
      </c>
      <c r="C34" s="321">
        <v>95426500</v>
      </c>
      <c r="D34" s="321">
        <v>33148200</v>
      </c>
      <c r="E34" s="353">
        <v>128574700</v>
      </c>
      <c r="F34" s="353">
        <v>621201500</v>
      </c>
      <c r="G34" s="354">
        <v>0.2069774461265789</v>
      </c>
      <c r="H34" s="321">
        <v>720018.32000000007</v>
      </c>
      <c r="I34" s="311"/>
      <c r="K34" s="311"/>
      <c r="L34" s="311"/>
      <c r="M34" s="311"/>
    </row>
    <row r="35" spans="1:13" ht="11.25" customHeight="1">
      <c r="A35" s="307" t="s">
        <v>127</v>
      </c>
      <c r="B35" s="353">
        <v>5108991773</v>
      </c>
      <c r="C35" s="321">
        <v>223136420</v>
      </c>
      <c r="D35" s="321">
        <v>282133624</v>
      </c>
      <c r="E35" s="353">
        <v>505270044</v>
      </c>
      <c r="F35" s="353">
        <v>5614261817</v>
      </c>
      <c r="G35" s="354">
        <v>8.9997591930971399E-2</v>
      </c>
      <c r="H35" s="321">
        <v>3688471.3212000001</v>
      </c>
      <c r="I35" s="311"/>
      <c r="K35" s="311"/>
      <c r="L35" s="311"/>
      <c r="M35" s="311"/>
    </row>
    <row r="36" spans="1:13" ht="11.25" customHeight="1">
      <c r="A36" s="307" t="s">
        <v>129</v>
      </c>
      <c r="B36" s="353">
        <v>843026050</v>
      </c>
      <c r="C36" s="321">
        <v>45749640</v>
      </c>
      <c r="D36" s="321">
        <v>75735200</v>
      </c>
      <c r="E36" s="353">
        <v>121484840</v>
      </c>
      <c r="F36" s="353">
        <v>964510890</v>
      </c>
      <c r="G36" s="354">
        <v>0.12595486609798673</v>
      </c>
      <c r="H36" s="321">
        <v>947581.75200000009</v>
      </c>
      <c r="I36" s="311"/>
      <c r="K36" s="311"/>
      <c r="L36" s="311"/>
      <c r="M36" s="311"/>
    </row>
    <row r="37" spans="1:13" ht="9" customHeight="1">
      <c r="B37" s="353"/>
      <c r="C37" s="321"/>
      <c r="D37" s="321"/>
      <c r="E37" s="353"/>
      <c r="F37" s="353"/>
      <c r="G37" s="354"/>
      <c r="H37" s="321"/>
    </row>
    <row r="38" spans="1:13" ht="11.25" customHeight="1">
      <c r="A38" s="307" t="s">
        <v>131</v>
      </c>
      <c r="B38" s="353">
        <v>1377295100</v>
      </c>
      <c r="C38" s="321">
        <v>153900560</v>
      </c>
      <c r="D38" s="321">
        <v>63797500</v>
      </c>
      <c r="E38" s="353">
        <v>217698060</v>
      </c>
      <c r="F38" s="353">
        <v>1594993160</v>
      </c>
      <c r="G38" s="354">
        <v>0.13648839722923953</v>
      </c>
      <c r="H38" s="321">
        <v>1219109.1360000002</v>
      </c>
      <c r="I38" s="311"/>
      <c r="K38" s="311"/>
      <c r="L38" s="311"/>
      <c r="M38" s="311"/>
    </row>
    <row r="39" spans="1:13" ht="11.25" customHeight="1">
      <c r="A39" s="307" t="s">
        <v>525</v>
      </c>
      <c r="B39" s="353">
        <v>2512814989</v>
      </c>
      <c r="C39" s="321">
        <v>226418700</v>
      </c>
      <c r="D39" s="321">
        <v>189234500</v>
      </c>
      <c r="E39" s="353">
        <v>415653200</v>
      </c>
      <c r="F39" s="353">
        <v>2928468189</v>
      </c>
      <c r="G39" s="354">
        <v>0.14193536455724157</v>
      </c>
      <c r="H39" s="321">
        <v>3283660.2800000003</v>
      </c>
      <c r="I39" s="311"/>
      <c r="K39" s="311"/>
      <c r="L39" s="311"/>
      <c r="M39" s="311"/>
    </row>
    <row r="40" spans="1:13" ht="11.25" customHeight="1">
      <c r="A40" s="307" t="s">
        <v>135</v>
      </c>
      <c r="B40" s="353">
        <v>1399915154</v>
      </c>
      <c r="C40" s="321">
        <v>27282700</v>
      </c>
      <c r="D40" s="321">
        <v>69796200</v>
      </c>
      <c r="E40" s="353">
        <v>97078900</v>
      </c>
      <c r="F40" s="353">
        <v>1496994054</v>
      </c>
      <c r="G40" s="354">
        <v>6.4849222173330015E-2</v>
      </c>
      <c r="H40" s="321">
        <v>854294.32000000007</v>
      </c>
      <c r="I40" s="311"/>
      <c r="K40" s="311"/>
      <c r="L40" s="311"/>
      <c r="M40" s="311"/>
    </row>
    <row r="41" spans="1:13" ht="11.25" customHeight="1">
      <c r="A41" s="307" t="s">
        <v>137</v>
      </c>
      <c r="B41" s="353">
        <v>233534605382</v>
      </c>
      <c r="C41" s="321">
        <v>13794496450</v>
      </c>
      <c r="D41" s="321">
        <v>3690601040</v>
      </c>
      <c r="E41" s="353">
        <v>17485097490</v>
      </c>
      <c r="F41" s="353">
        <v>251019702872</v>
      </c>
      <c r="G41" s="354">
        <v>6.96562751447284E-2</v>
      </c>
      <c r="H41" s="321">
        <v>197581601.63699999</v>
      </c>
      <c r="I41" s="311"/>
      <c r="K41" s="311"/>
      <c r="L41" s="311"/>
      <c r="M41" s="311"/>
    </row>
    <row r="42" spans="1:13" ht="11.25" customHeight="1">
      <c r="A42" s="307" t="s">
        <v>139</v>
      </c>
      <c r="B42" s="353">
        <v>11868673500</v>
      </c>
      <c r="C42" s="321">
        <v>662994800</v>
      </c>
      <c r="D42" s="321">
        <v>256668400</v>
      </c>
      <c r="E42" s="353">
        <v>919663200</v>
      </c>
      <c r="F42" s="353">
        <v>12788336700</v>
      </c>
      <c r="G42" s="354">
        <v>7.1914215395970926E-2</v>
      </c>
      <c r="H42" s="321">
        <v>9555300.6479999982</v>
      </c>
      <c r="I42" s="311"/>
      <c r="K42" s="311"/>
      <c r="L42" s="311"/>
      <c r="M42" s="311"/>
    </row>
    <row r="43" spans="1:13" ht="15">
      <c r="A43" s="1071" t="s">
        <v>863</v>
      </c>
      <c r="B43" s="344"/>
      <c r="C43" s="344"/>
      <c r="D43" s="344"/>
      <c r="E43" s="344"/>
      <c r="F43" s="344"/>
      <c r="G43" s="344"/>
      <c r="H43" s="344"/>
    </row>
    <row r="44" spans="1:13" s="1181" customFormat="1" ht="12.75">
      <c r="A44" s="1361" t="str">
        <f>A2</f>
        <v>Comparison of Tax Exempt Value to Total Fair Market Value (FMV) of Real Estate by Locality - Tax Year 2016</v>
      </c>
      <c r="B44" s="1362"/>
      <c r="C44" s="1362"/>
      <c r="D44" s="1362"/>
      <c r="E44" s="1362"/>
      <c r="F44" s="1362"/>
      <c r="G44" s="1362"/>
      <c r="H44" s="1362"/>
      <c r="J44" s="1182"/>
    </row>
    <row r="45" spans="1:13" ht="12.75" thickBot="1">
      <c r="A45" s="347"/>
      <c r="B45" s="347"/>
      <c r="C45" s="347"/>
      <c r="D45" s="347"/>
      <c r="E45" s="347"/>
      <c r="F45" s="347"/>
      <c r="G45" s="347"/>
      <c r="H45" s="347"/>
    </row>
    <row r="46" spans="1:13" ht="14.25" customHeight="1">
      <c r="A46" s="1179"/>
      <c r="B46" s="1179"/>
      <c r="C46" s="1179"/>
      <c r="D46" s="1179"/>
      <c r="E46" s="1179"/>
      <c r="F46" s="1179" t="s">
        <v>837</v>
      </c>
      <c r="G46" s="1179"/>
      <c r="H46" s="1179" t="s">
        <v>850</v>
      </c>
    </row>
    <row r="47" spans="1:13" ht="12.75" customHeight="1">
      <c r="A47" s="1180"/>
      <c r="B47" s="1180" t="s">
        <v>851</v>
      </c>
      <c r="C47" s="1360" t="s">
        <v>852</v>
      </c>
      <c r="D47" s="1360"/>
      <c r="E47" s="1360"/>
      <c r="F47" s="1180" t="s">
        <v>853</v>
      </c>
      <c r="G47" s="1180" t="s">
        <v>854</v>
      </c>
      <c r="H47" s="1180" t="s">
        <v>855</v>
      </c>
    </row>
    <row r="48" spans="1:13">
      <c r="A48" s="1148" t="s">
        <v>25</v>
      </c>
      <c r="B48" s="1148" t="s">
        <v>856</v>
      </c>
      <c r="C48" s="1148" t="s">
        <v>857</v>
      </c>
      <c r="D48" s="1148" t="s">
        <v>858</v>
      </c>
      <c r="E48" s="1148" t="s">
        <v>859</v>
      </c>
      <c r="F48" s="1148" t="s">
        <v>860</v>
      </c>
      <c r="G48" s="1148" t="s">
        <v>837</v>
      </c>
      <c r="H48" s="1148" t="s">
        <v>423</v>
      </c>
    </row>
    <row r="49" spans="1:13" ht="9" customHeight="1"/>
    <row r="50" spans="1:13" ht="11.25" customHeight="1">
      <c r="A50" s="307" t="s">
        <v>141</v>
      </c>
      <c r="B50" s="1032">
        <v>1746999100</v>
      </c>
      <c r="C50" s="308">
        <v>93162700</v>
      </c>
      <c r="D50" s="308">
        <v>30079300</v>
      </c>
      <c r="E50" s="1032">
        <v>123242000</v>
      </c>
      <c r="F50" s="1032">
        <v>1870241100</v>
      </c>
      <c r="G50" s="354">
        <v>6.5896316790386003E-2</v>
      </c>
      <c r="H50" s="308">
        <v>677831</v>
      </c>
      <c r="I50" s="311"/>
      <c r="K50" s="311"/>
      <c r="L50" s="311"/>
      <c r="M50" s="311"/>
    </row>
    <row r="51" spans="1:13" ht="11.25" customHeight="1">
      <c r="A51" s="307" t="s">
        <v>143</v>
      </c>
      <c r="B51" s="353">
        <v>2706948100</v>
      </c>
      <c r="C51" s="321">
        <v>155144100</v>
      </c>
      <c r="D51" s="321">
        <v>172603500</v>
      </c>
      <c r="E51" s="353">
        <v>327747600</v>
      </c>
      <c r="F51" s="353">
        <v>3034695700</v>
      </c>
      <c r="G51" s="354">
        <v>0.10800015303017037</v>
      </c>
      <c r="H51" s="321">
        <v>3005445.4920000001</v>
      </c>
      <c r="I51" s="311"/>
      <c r="K51" s="311"/>
      <c r="L51" s="311"/>
      <c r="M51" s="311"/>
    </row>
    <row r="52" spans="1:13" ht="11.25" customHeight="1">
      <c r="A52" s="307" t="s">
        <v>28</v>
      </c>
      <c r="B52" s="353">
        <v>6997446900</v>
      </c>
      <c r="C52" s="321">
        <v>95241700</v>
      </c>
      <c r="D52" s="321">
        <v>394784100</v>
      </c>
      <c r="E52" s="353">
        <v>490025800</v>
      </c>
      <c r="F52" s="353">
        <v>7487472700</v>
      </c>
      <c r="G52" s="354">
        <v>6.5446088371046748E-2</v>
      </c>
      <c r="H52" s="321">
        <v>2695141.9000000004</v>
      </c>
      <c r="I52" s="311"/>
      <c r="K52" s="311"/>
      <c r="L52" s="311"/>
      <c r="M52" s="311"/>
    </row>
    <row r="53" spans="1:13" ht="11.25" customHeight="1">
      <c r="A53" s="307" t="s">
        <v>146</v>
      </c>
      <c r="B53" s="353">
        <v>8986080600</v>
      </c>
      <c r="C53" s="321">
        <v>179185900</v>
      </c>
      <c r="D53" s="321">
        <v>740251400</v>
      </c>
      <c r="E53" s="353">
        <v>919437300</v>
      </c>
      <c r="F53" s="353">
        <v>9905517900</v>
      </c>
      <c r="G53" s="354">
        <v>9.2820719651619629E-2</v>
      </c>
      <c r="H53" s="321">
        <v>5516623.7999999989</v>
      </c>
      <c r="I53" s="311"/>
      <c r="K53" s="311"/>
      <c r="L53" s="311"/>
      <c r="M53" s="311"/>
    </row>
    <row r="54" spans="1:13" ht="11.25" customHeight="1">
      <c r="A54" s="307" t="s">
        <v>148</v>
      </c>
      <c r="B54" s="353">
        <v>1192322300</v>
      </c>
      <c r="C54" s="321">
        <v>64744000</v>
      </c>
      <c r="D54" s="321">
        <v>72949300</v>
      </c>
      <c r="E54" s="353">
        <v>137693300</v>
      </c>
      <c r="F54" s="353">
        <v>1330015600</v>
      </c>
      <c r="G54" s="354">
        <v>0.10352758268399258</v>
      </c>
      <c r="H54" s="321">
        <v>867467.79</v>
      </c>
      <c r="I54" s="311"/>
      <c r="K54" s="311"/>
      <c r="L54" s="311"/>
      <c r="M54" s="311"/>
    </row>
    <row r="55" spans="1:13" ht="9" customHeight="1">
      <c r="B55" s="353"/>
      <c r="C55" s="321"/>
      <c r="D55" s="321"/>
      <c r="E55" s="353"/>
      <c r="F55" s="353"/>
      <c r="G55" s="354"/>
      <c r="H55" s="321"/>
    </row>
    <row r="56" spans="1:13" ht="11.25" customHeight="1">
      <c r="A56" s="307" t="s">
        <v>82</v>
      </c>
      <c r="B56" s="353">
        <v>4323855023</v>
      </c>
      <c r="C56" s="321">
        <v>217136088</v>
      </c>
      <c r="D56" s="321">
        <v>141447760</v>
      </c>
      <c r="E56" s="353">
        <v>358583848</v>
      </c>
      <c r="F56" s="353">
        <v>4682438871</v>
      </c>
      <c r="G56" s="354">
        <v>7.6580572193016033E-2</v>
      </c>
      <c r="H56" s="321">
        <v>2492157.7435999997</v>
      </c>
      <c r="I56" s="311"/>
      <c r="K56" s="311"/>
      <c r="L56" s="311"/>
      <c r="M56" s="311"/>
    </row>
    <row r="57" spans="1:13" ht="11.25" customHeight="1">
      <c r="A57" s="307" t="s">
        <v>84</v>
      </c>
      <c r="B57" s="353">
        <v>5234184688</v>
      </c>
      <c r="C57" s="321">
        <v>89304800</v>
      </c>
      <c r="D57" s="321">
        <v>169109800</v>
      </c>
      <c r="E57" s="353">
        <v>258414600</v>
      </c>
      <c r="F57" s="353">
        <v>5492599288</v>
      </c>
      <c r="G57" s="354">
        <v>4.7047779466558456E-2</v>
      </c>
      <c r="H57" s="321">
        <v>1369597.3800000001</v>
      </c>
      <c r="I57" s="311"/>
      <c r="K57" s="311"/>
      <c r="L57" s="311"/>
      <c r="M57" s="311"/>
    </row>
    <row r="58" spans="1:13" ht="11.25" customHeight="1">
      <c r="A58" s="307" t="s">
        <v>86</v>
      </c>
      <c r="B58" s="353">
        <v>1661250900</v>
      </c>
      <c r="C58" s="321">
        <v>126863200</v>
      </c>
      <c r="D58" s="321">
        <v>103227000</v>
      </c>
      <c r="E58" s="353">
        <v>230090200</v>
      </c>
      <c r="F58" s="353">
        <v>1891341100</v>
      </c>
      <c r="G58" s="354">
        <v>0.12165452334325098</v>
      </c>
      <c r="H58" s="321">
        <v>1127441.98</v>
      </c>
      <c r="I58" s="311"/>
      <c r="K58" s="311"/>
      <c r="L58" s="311"/>
      <c r="M58" s="311"/>
    </row>
    <row r="59" spans="1:13" ht="11.25" customHeight="1">
      <c r="A59" s="307" t="s">
        <v>88</v>
      </c>
      <c r="B59" s="353">
        <v>2108985865</v>
      </c>
      <c r="C59" s="321">
        <v>127050600</v>
      </c>
      <c r="D59" s="321">
        <v>122080300</v>
      </c>
      <c r="E59" s="353">
        <v>249130900</v>
      </c>
      <c r="F59" s="353">
        <v>2358116765</v>
      </c>
      <c r="G59" s="354">
        <v>0.10564824596376592</v>
      </c>
      <c r="H59" s="321">
        <v>1930764</v>
      </c>
      <c r="I59" s="311"/>
      <c r="K59" s="311"/>
      <c r="L59" s="311"/>
      <c r="M59" s="311"/>
    </row>
    <row r="60" spans="1:13" ht="11.25" customHeight="1">
      <c r="A60" s="312" t="s">
        <v>90</v>
      </c>
      <c r="B60" s="1183">
        <v>630811200</v>
      </c>
      <c r="C60" s="321">
        <v>159267500</v>
      </c>
      <c r="D60" s="321">
        <v>30430000</v>
      </c>
      <c r="E60" s="1183">
        <v>189697500</v>
      </c>
      <c r="F60" s="1183">
        <v>820508700</v>
      </c>
      <c r="G60" s="1184">
        <v>0.23119498915733616</v>
      </c>
      <c r="H60" s="321">
        <v>1270973.25</v>
      </c>
      <c r="I60" s="311"/>
      <c r="K60" s="311"/>
      <c r="L60" s="311"/>
      <c r="M60" s="311"/>
    </row>
    <row r="61" spans="1:13" ht="8.25" customHeight="1"/>
    <row r="62" spans="1:13">
      <c r="A62" s="307" t="s">
        <v>436</v>
      </c>
      <c r="B62" s="353">
        <v>2622579263</v>
      </c>
      <c r="C62" s="321">
        <v>219103048</v>
      </c>
      <c r="D62" s="321">
        <v>261740432</v>
      </c>
      <c r="E62" s="353">
        <v>480843480</v>
      </c>
      <c r="F62" s="353">
        <v>3103422743</v>
      </c>
      <c r="G62" s="354">
        <v>0.15493972939541611</v>
      </c>
      <c r="H62" s="321">
        <v>2308048.71</v>
      </c>
      <c r="I62" s="311"/>
      <c r="K62" s="311"/>
      <c r="L62" s="311"/>
      <c r="M62" s="311"/>
    </row>
    <row r="63" spans="1:13">
      <c r="A63" s="307" t="s">
        <v>94</v>
      </c>
      <c r="B63" s="353">
        <v>13646977100</v>
      </c>
      <c r="C63" s="321">
        <v>1086673900</v>
      </c>
      <c r="D63" s="321">
        <v>384047200</v>
      </c>
      <c r="E63" s="353">
        <v>1470721100</v>
      </c>
      <c r="F63" s="353">
        <v>15117698200</v>
      </c>
      <c r="G63" s="354">
        <v>9.7284724204905748E-2</v>
      </c>
      <c r="H63" s="321">
        <v>11912840.91</v>
      </c>
      <c r="I63" s="311"/>
      <c r="K63" s="311"/>
      <c r="L63" s="311"/>
      <c r="M63" s="311"/>
    </row>
    <row r="64" spans="1:13">
      <c r="A64" s="307" t="s">
        <v>96</v>
      </c>
      <c r="B64" s="353">
        <v>34364429900</v>
      </c>
      <c r="C64" s="321">
        <v>2227137800</v>
      </c>
      <c r="D64" s="321">
        <v>1494543400</v>
      </c>
      <c r="E64" s="353">
        <v>3721681200</v>
      </c>
      <c r="F64" s="353">
        <v>38086111100</v>
      </c>
      <c r="G64" s="354">
        <v>9.7717543023183584E-2</v>
      </c>
      <c r="H64" s="321">
        <v>32378626.439999998</v>
      </c>
      <c r="I64" s="311"/>
      <c r="K64" s="311"/>
      <c r="L64" s="311"/>
      <c r="M64" s="311"/>
    </row>
    <row r="65" spans="1:13">
      <c r="A65" s="307" t="s">
        <v>98</v>
      </c>
      <c r="B65" s="353">
        <v>2951815800</v>
      </c>
      <c r="C65" s="321">
        <v>193227900</v>
      </c>
      <c r="D65" s="321">
        <v>352435700</v>
      </c>
      <c r="E65" s="353">
        <v>545663600</v>
      </c>
      <c r="F65" s="353">
        <v>3497479400</v>
      </c>
      <c r="G65" s="354">
        <v>0.15601624415571969</v>
      </c>
      <c r="H65" s="321">
        <v>2662838.3679999998</v>
      </c>
      <c r="I65" s="311"/>
      <c r="K65" s="311"/>
      <c r="L65" s="311"/>
      <c r="M65" s="311"/>
    </row>
    <row r="66" spans="1:13">
      <c r="A66" s="307" t="s">
        <v>452</v>
      </c>
      <c r="B66" s="353">
        <v>690015777</v>
      </c>
      <c r="C66" s="321">
        <v>56999600</v>
      </c>
      <c r="D66" s="321">
        <v>22941700</v>
      </c>
      <c r="E66" s="353">
        <v>79941300</v>
      </c>
      <c r="F66" s="353">
        <v>769957077</v>
      </c>
      <c r="G66" s="354">
        <v>0.10382565780351935</v>
      </c>
      <c r="H66" s="321">
        <v>335753.45999999996</v>
      </c>
      <c r="I66" s="311"/>
      <c r="K66" s="311"/>
      <c r="L66" s="311"/>
      <c r="M66" s="311"/>
    </row>
    <row r="67" spans="1:13" ht="9" customHeight="1">
      <c r="B67" s="353"/>
      <c r="C67" s="321"/>
      <c r="D67" s="321"/>
      <c r="E67" s="353"/>
      <c r="F67" s="353"/>
      <c r="G67" s="354"/>
      <c r="H67" s="321"/>
    </row>
    <row r="68" spans="1:13">
      <c r="A68" s="307" t="s">
        <v>102</v>
      </c>
      <c r="B68" s="353">
        <v>4595403200</v>
      </c>
      <c r="C68" s="321">
        <v>107268000</v>
      </c>
      <c r="D68" s="321">
        <v>216072000</v>
      </c>
      <c r="E68" s="353">
        <v>323340000</v>
      </c>
      <c r="F68" s="353">
        <v>4918743200</v>
      </c>
      <c r="G68" s="354">
        <v>6.5736304347012872E-2</v>
      </c>
      <c r="H68" s="321">
        <v>2748390</v>
      </c>
      <c r="I68" s="311"/>
      <c r="K68" s="311"/>
      <c r="L68" s="311"/>
      <c r="M68" s="311"/>
    </row>
    <row r="69" spans="1:13">
      <c r="A69" s="307" t="s">
        <v>104</v>
      </c>
      <c r="B69" s="353">
        <v>11744001600</v>
      </c>
      <c r="C69" s="321">
        <v>598363900</v>
      </c>
      <c r="D69" s="321">
        <v>154594400</v>
      </c>
      <c r="E69" s="353">
        <v>752958300</v>
      </c>
      <c r="F69" s="353">
        <v>12496959900</v>
      </c>
      <c r="G69" s="354">
        <v>6.0251317602451455E-2</v>
      </c>
      <c r="H69" s="321">
        <v>6324849.7199999997</v>
      </c>
      <c r="I69" s="311"/>
      <c r="K69" s="311"/>
      <c r="L69" s="311"/>
      <c r="M69" s="311"/>
    </row>
    <row r="70" spans="1:13">
      <c r="A70" s="307" t="s">
        <v>106</v>
      </c>
      <c r="B70" s="353">
        <v>852054200</v>
      </c>
      <c r="C70" s="321">
        <v>20535900</v>
      </c>
      <c r="D70" s="321">
        <v>24436300</v>
      </c>
      <c r="E70" s="353">
        <v>44972200</v>
      </c>
      <c r="F70" s="353">
        <v>897026400</v>
      </c>
      <c r="G70" s="354">
        <v>5.0134756346078557E-2</v>
      </c>
      <c r="H70" s="321">
        <v>247347.10000000003</v>
      </c>
      <c r="I70" s="311"/>
      <c r="K70" s="311"/>
      <c r="L70" s="311"/>
      <c r="M70" s="311"/>
    </row>
    <row r="71" spans="1:13">
      <c r="A71" s="307" t="s">
        <v>108</v>
      </c>
      <c r="B71" s="353">
        <v>2747274005</v>
      </c>
      <c r="C71" s="321">
        <v>1228327200</v>
      </c>
      <c r="D71" s="321">
        <v>55250800</v>
      </c>
      <c r="E71" s="353">
        <v>1283578000</v>
      </c>
      <c r="F71" s="353">
        <v>4030852005</v>
      </c>
      <c r="G71" s="354">
        <v>0.31843838434351052</v>
      </c>
      <c r="H71" s="321">
        <v>8728330.4000000004</v>
      </c>
      <c r="I71" s="311"/>
      <c r="K71" s="311"/>
      <c r="L71" s="311"/>
      <c r="M71" s="311"/>
    </row>
    <row r="72" spans="1:13" ht="12" customHeight="1">
      <c r="A72" s="307" t="s">
        <v>110</v>
      </c>
      <c r="B72" s="353">
        <v>1644073297</v>
      </c>
      <c r="C72" s="321">
        <v>47857914</v>
      </c>
      <c r="D72" s="321">
        <v>67287190</v>
      </c>
      <c r="E72" s="353">
        <v>115145104</v>
      </c>
      <c r="F72" s="353">
        <v>1759218401</v>
      </c>
      <c r="G72" s="354">
        <v>6.5452421333557886E-2</v>
      </c>
      <c r="H72" s="321">
        <v>893973.50600000005</v>
      </c>
      <c r="I72" s="311"/>
      <c r="K72" s="311"/>
      <c r="L72" s="311"/>
      <c r="M72" s="311"/>
    </row>
    <row r="73" spans="1:13" ht="9" customHeight="1">
      <c r="B73" s="353"/>
      <c r="C73" s="353"/>
      <c r="D73" s="321"/>
      <c r="E73" s="353"/>
      <c r="F73" s="353"/>
      <c r="G73" s="354"/>
      <c r="H73" s="353"/>
    </row>
    <row r="74" spans="1:13">
      <c r="A74" s="307" t="s">
        <v>112</v>
      </c>
      <c r="B74" s="353">
        <v>2548753100</v>
      </c>
      <c r="C74" s="321">
        <v>45626700</v>
      </c>
      <c r="D74" s="321">
        <v>70387300</v>
      </c>
      <c r="E74" s="353">
        <v>116014000</v>
      </c>
      <c r="F74" s="353">
        <v>2664767100</v>
      </c>
      <c r="G74" s="354">
        <v>4.3536262512397422E-2</v>
      </c>
      <c r="H74" s="321">
        <v>626475.60000000009</v>
      </c>
      <c r="I74" s="311"/>
      <c r="K74" s="311"/>
      <c r="L74" s="311"/>
      <c r="M74" s="311"/>
    </row>
    <row r="75" spans="1:13">
      <c r="A75" s="307" t="s">
        <v>114</v>
      </c>
      <c r="B75" s="353">
        <v>943146332</v>
      </c>
      <c r="C75" s="321">
        <v>162288678</v>
      </c>
      <c r="D75" s="321">
        <v>81347600</v>
      </c>
      <c r="E75" s="353">
        <v>243636278</v>
      </c>
      <c r="F75" s="353">
        <v>1186782610</v>
      </c>
      <c r="G75" s="354">
        <v>0.20529141221575534</v>
      </c>
      <c r="H75" s="321">
        <v>1507377.6519860001</v>
      </c>
      <c r="I75" s="311"/>
      <c r="K75" s="311"/>
      <c r="L75" s="311"/>
      <c r="M75" s="311"/>
    </row>
    <row r="76" spans="1:13">
      <c r="A76" s="307" t="s">
        <v>116</v>
      </c>
      <c r="B76" s="353">
        <v>71173665521</v>
      </c>
      <c r="C76" s="321">
        <v>4730324740</v>
      </c>
      <c r="D76" s="321">
        <v>1520645940</v>
      </c>
      <c r="E76" s="353">
        <v>6250970680</v>
      </c>
      <c r="F76" s="353">
        <v>77424636201</v>
      </c>
      <c r="G76" s="354">
        <v>8.0736196987377815E-2</v>
      </c>
      <c r="H76" s="321">
        <v>71573614.285999998</v>
      </c>
      <c r="I76" s="311"/>
      <c r="K76" s="311"/>
      <c r="L76" s="311"/>
      <c r="M76" s="311"/>
    </row>
    <row r="77" spans="1:13">
      <c r="A77" s="307" t="s">
        <v>118</v>
      </c>
      <c r="B77" s="353">
        <v>4939429100</v>
      </c>
      <c r="C77" s="321">
        <v>59414600</v>
      </c>
      <c r="D77" s="321">
        <v>124460900</v>
      </c>
      <c r="E77" s="353">
        <v>183875500</v>
      </c>
      <c r="F77" s="353">
        <v>5123304600</v>
      </c>
      <c r="G77" s="354">
        <v>3.5890019109931511E-2</v>
      </c>
      <c r="H77" s="321">
        <v>1323903.6000000001</v>
      </c>
      <c r="I77" s="311"/>
      <c r="K77" s="311"/>
      <c r="L77" s="311"/>
      <c r="M77" s="311"/>
    </row>
    <row r="78" spans="1:13">
      <c r="A78" s="307" t="s">
        <v>120</v>
      </c>
      <c r="B78" s="353">
        <v>861207500</v>
      </c>
      <c r="C78" s="321">
        <v>40826000</v>
      </c>
      <c r="D78" s="321">
        <v>48464000</v>
      </c>
      <c r="E78" s="353">
        <v>89290000</v>
      </c>
      <c r="F78" s="353">
        <v>950497500</v>
      </c>
      <c r="G78" s="354">
        <v>9.394027864355245E-2</v>
      </c>
      <c r="H78" s="321">
        <v>339302</v>
      </c>
      <c r="I78" s="311"/>
      <c r="K78" s="311"/>
      <c r="L78" s="311"/>
      <c r="M78" s="311"/>
    </row>
    <row r="79" spans="1:13" ht="9" customHeight="1">
      <c r="B79" s="353"/>
      <c r="C79" s="321"/>
      <c r="D79" s="321"/>
      <c r="E79" s="353"/>
      <c r="F79" s="353"/>
      <c r="G79" s="354"/>
      <c r="H79" s="321"/>
    </row>
    <row r="80" spans="1:13">
      <c r="A80" s="307" t="s">
        <v>122</v>
      </c>
      <c r="B80" s="353">
        <v>2295929500</v>
      </c>
      <c r="C80" s="321">
        <v>220937600</v>
      </c>
      <c r="D80" s="321">
        <v>182723800</v>
      </c>
      <c r="E80" s="353">
        <v>403661400</v>
      </c>
      <c r="F80" s="353">
        <v>2699590900</v>
      </c>
      <c r="G80" s="354">
        <v>0.14952687831330294</v>
      </c>
      <c r="H80" s="321">
        <v>2744897.5200000005</v>
      </c>
      <c r="I80" s="311"/>
      <c r="K80" s="311"/>
      <c r="L80" s="311"/>
      <c r="M80" s="311"/>
    </row>
    <row r="81" spans="1:13">
      <c r="A81" s="307" t="s">
        <v>124</v>
      </c>
      <c r="B81" s="353">
        <v>1686200260</v>
      </c>
      <c r="C81" s="321">
        <v>13181000</v>
      </c>
      <c r="D81" s="321">
        <v>58381100</v>
      </c>
      <c r="E81" s="353">
        <v>71562100</v>
      </c>
      <c r="F81" s="353">
        <v>1757762360</v>
      </c>
      <c r="G81" s="354">
        <v>4.0712044829541119E-2</v>
      </c>
      <c r="H81" s="321">
        <v>386435.34</v>
      </c>
      <c r="I81" s="311"/>
      <c r="K81" s="311"/>
      <c r="L81" s="311"/>
      <c r="M81" s="311"/>
    </row>
    <row r="82" spans="1:13">
      <c r="A82" s="307" t="s">
        <v>126</v>
      </c>
      <c r="B82" s="353">
        <v>3995932100</v>
      </c>
      <c r="C82" s="321">
        <v>234278900</v>
      </c>
      <c r="D82" s="321">
        <v>189680300</v>
      </c>
      <c r="E82" s="353">
        <v>423959200</v>
      </c>
      <c r="F82" s="353">
        <v>4419891300</v>
      </c>
      <c r="G82" s="354">
        <v>9.5920729996233162E-2</v>
      </c>
      <c r="H82" s="321">
        <v>1780628.6400000001</v>
      </c>
      <c r="I82" s="311"/>
      <c r="K82" s="311"/>
      <c r="L82" s="311"/>
      <c r="M82" s="311"/>
    </row>
    <row r="83" spans="1:13">
      <c r="A83" s="307" t="s">
        <v>128</v>
      </c>
      <c r="B83" s="353">
        <v>2256898400</v>
      </c>
      <c r="C83" s="321">
        <v>32661200</v>
      </c>
      <c r="D83" s="321">
        <v>80974100</v>
      </c>
      <c r="E83" s="353">
        <v>113635300</v>
      </c>
      <c r="F83" s="353">
        <v>2370533700</v>
      </c>
      <c r="G83" s="354">
        <v>4.7936589131806054E-2</v>
      </c>
      <c r="H83" s="321">
        <v>636357.68000000005</v>
      </c>
      <c r="I83" s="311"/>
      <c r="K83" s="311"/>
      <c r="L83" s="311"/>
      <c r="M83" s="311"/>
    </row>
    <row r="84" spans="1:13">
      <c r="A84" s="307" t="s">
        <v>130</v>
      </c>
      <c r="B84" s="353">
        <v>7747334100</v>
      </c>
      <c r="C84" s="321">
        <v>878923700</v>
      </c>
      <c r="D84" s="321">
        <v>2475484700</v>
      </c>
      <c r="E84" s="353">
        <v>3354408400</v>
      </c>
      <c r="F84" s="353">
        <v>11101742500</v>
      </c>
      <c r="G84" s="354">
        <v>0.30215152261007677</v>
      </c>
      <c r="H84" s="321">
        <v>29854234.760000002</v>
      </c>
      <c r="I84" s="311"/>
      <c r="K84" s="311"/>
      <c r="L84" s="311"/>
      <c r="M84" s="311"/>
    </row>
    <row r="85" spans="1:13" ht="15">
      <c r="A85" s="1071" t="s">
        <v>863</v>
      </c>
      <c r="B85" s="344"/>
      <c r="C85" s="344"/>
      <c r="D85" s="344"/>
      <c r="E85" s="344"/>
      <c r="F85" s="344"/>
      <c r="G85" s="344"/>
      <c r="H85" s="344"/>
    </row>
    <row r="86" spans="1:13" ht="12.75">
      <c r="A86" s="1361" t="str">
        <f>A44</f>
        <v>Comparison of Tax Exempt Value to Total Fair Market Value (FMV) of Real Estate by Locality - Tax Year 2016</v>
      </c>
      <c r="B86" s="1362"/>
      <c r="C86" s="1362"/>
      <c r="D86" s="1362"/>
      <c r="E86" s="1362"/>
      <c r="F86" s="1362"/>
      <c r="G86" s="1362"/>
      <c r="H86" s="1362"/>
    </row>
    <row r="87" spans="1:13" ht="12.75" thickBot="1">
      <c r="A87" s="347"/>
      <c r="B87" s="347"/>
      <c r="C87" s="347"/>
      <c r="D87" s="347"/>
      <c r="E87" s="347"/>
      <c r="F87" s="347"/>
      <c r="G87" s="347"/>
      <c r="H87" s="347"/>
    </row>
    <row r="88" spans="1:13" ht="14.25" customHeight="1">
      <c r="A88" s="1179"/>
      <c r="B88" s="1179"/>
      <c r="C88" s="1179"/>
      <c r="D88" s="1179"/>
      <c r="E88" s="1179"/>
      <c r="F88" s="1179" t="s">
        <v>837</v>
      </c>
      <c r="G88" s="1179"/>
      <c r="H88" s="1179" t="s">
        <v>850</v>
      </c>
    </row>
    <row r="89" spans="1:13">
      <c r="A89" s="1180"/>
      <c r="B89" s="1180" t="s">
        <v>851</v>
      </c>
      <c r="C89" s="1360" t="s">
        <v>852</v>
      </c>
      <c r="D89" s="1360"/>
      <c r="E89" s="1360"/>
      <c r="F89" s="1180" t="s">
        <v>853</v>
      </c>
      <c r="G89" s="1180" t="s">
        <v>854</v>
      </c>
      <c r="H89" s="1180" t="s">
        <v>855</v>
      </c>
    </row>
    <row r="90" spans="1:13">
      <c r="A90" s="1148" t="s">
        <v>25</v>
      </c>
      <c r="B90" s="1148" t="s">
        <v>856</v>
      </c>
      <c r="C90" s="1148" t="s">
        <v>857</v>
      </c>
      <c r="D90" s="1148" t="s">
        <v>858</v>
      </c>
      <c r="E90" s="1148" t="s">
        <v>859</v>
      </c>
      <c r="F90" s="1148" t="s">
        <v>860</v>
      </c>
      <c r="G90" s="1148" t="s">
        <v>837</v>
      </c>
      <c r="H90" s="1148" t="s">
        <v>423</v>
      </c>
    </row>
    <row r="91" spans="1:13" ht="9" customHeight="1">
      <c r="B91" s="353"/>
      <c r="C91" s="353"/>
      <c r="D91" s="321"/>
      <c r="E91" s="353"/>
      <c r="F91" s="353"/>
      <c r="G91" s="354"/>
      <c r="H91" s="353"/>
    </row>
    <row r="92" spans="1:13">
      <c r="A92" s="307" t="s">
        <v>132</v>
      </c>
      <c r="B92" s="1032">
        <v>3003342100</v>
      </c>
      <c r="C92" s="308">
        <v>85833000</v>
      </c>
      <c r="D92" s="308">
        <v>123761700</v>
      </c>
      <c r="E92" s="1032">
        <v>209594700</v>
      </c>
      <c r="F92" s="1032">
        <v>3212936800</v>
      </c>
      <c r="G92" s="354">
        <v>6.5234616504127943E-2</v>
      </c>
      <c r="H92" s="308">
        <v>1509081.8399999999</v>
      </c>
      <c r="I92" s="311"/>
      <c r="K92" s="311"/>
      <c r="L92" s="311"/>
      <c r="M92" s="311"/>
    </row>
    <row r="93" spans="1:13">
      <c r="A93" s="307" t="s">
        <v>134</v>
      </c>
      <c r="B93" s="353">
        <v>2673869400</v>
      </c>
      <c r="C93" s="321">
        <v>182367000</v>
      </c>
      <c r="D93" s="321">
        <v>199735100</v>
      </c>
      <c r="E93" s="353">
        <v>382102100</v>
      </c>
      <c r="F93" s="353">
        <v>3055971500</v>
      </c>
      <c r="G93" s="354">
        <v>0.12503457574784319</v>
      </c>
      <c r="H93" s="321">
        <v>3171447.4299999997</v>
      </c>
      <c r="I93" s="311"/>
      <c r="K93" s="311"/>
      <c r="L93" s="311"/>
      <c r="M93" s="311"/>
    </row>
    <row r="94" spans="1:13">
      <c r="A94" s="307" t="s">
        <v>136</v>
      </c>
      <c r="B94" s="353">
        <v>1916966150</v>
      </c>
      <c r="C94" s="321">
        <v>181316200</v>
      </c>
      <c r="D94" s="321">
        <v>362963500</v>
      </c>
      <c r="E94" s="353">
        <v>544279700</v>
      </c>
      <c r="F94" s="353">
        <v>2461245850</v>
      </c>
      <c r="G94" s="354">
        <v>0.22113991578695805</v>
      </c>
      <c r="H94" s="321">
        <v>4517521.51</v>
      </c>
      <c r="I94" s="311"/>
      <c r="K94" s="311"/>
      <c r="L94" s="311"/>
      <c r="M94" s="311"/>
    </row>
    <row r="95" spans="1:13">
      <c r="A95" s="307" t="s">
        <v>138</v>
      </c>
      <c r="B95" s="353">
        <v>3010311800</v>
      </c>
      <c r="C95" s="321">
        <v>14136500</v>
      </c>
      <c r="D95" s="321">
        <v>82373700</v>
      </c>
      <c r="E95" s="353">
        <v>96510200</v>
      </c>
      <c r="F95" s="353">
        <v>3106822000</v>
      </c>
      <c r="G95" s="354">
        <v>3.1063961823368059E-2</v>
      </c>
      <c r="H95" s="321">
        <v>521155.08000000007</v>
      </c>
      <c r="I95" s="311"/>
      <c r="K95" s="311"/>
      <c r="L95" s="311"/>
      <c r="M95" s="311"/>
    </row>
    <row r="96" spans="1:13">
      <c r="A96" s="307" t="s">
        <v>140</v>
      </c>
      <c r="B96" s="353">
        <v>919220128</v>
      </c>
      <c r="C96" s="321">
        <v>152775916</v>
      </c>
      <c r="D96" s="321">
        <v>70469901</v>
      </c>
      <c r="E96" s="353">
        <v>223245817</v>
      </c>
      <c r="F96" s="353">
        <v>1142465945</v>
      </c>
      <c r="G96" s="354">
        <v>0.19540697731694751</v>
      </c>
      <c r="H96" s="321">
        <v>1049255.3399</v>
      </c>
      <c r="I96" s="311"/>
      <c r="K96" s="311"/>
      <c r="L96" s="311"/>
      <c r="M96" s="311"/>
    </row>
    <row r="97" spans="1:13" ht="9" customHeight="1">
      <c r="B97" s="353"/>
      <c r="C97" s="321"/>
      <c r="D97" s="321"/>
      <c r="E97" s="353"/>
      <c r="F97" s="353"/>
      <c r="G97" s="354"/>
      <c r="H97" s="321"/>
    </row>
    <row r="98" spans="1:13">
      <c r="A98" s="307" t="s">
        <v>142</v>
      </c>
      <c r="B98" s="353">
        <v>4057230400</v>
      </c>
      <c r="C98" s="321">
        <v>294861500</v>
      </c>
      <c r="D98" s="321">
        <v>91962850</v>
      </c>
      <c r="E98" s="353">
        <v>386824350</v>
      </c>
      <c r="F98" s="353">
        <v>4444054750</v>
      </c>
      <c r="G98" s="354">
        <v>8.7043110798758719E-2</v>
      </c>
      <c r="H98" s="321">
        <v>3110067.7740000002</v>
      </c>
      <c r="I98" s="311"/>
      <c r="K98" s="311"/>
      <c r="L98" s="311"/>
      <c r="M98" s="311"/>
    </row>
    <row r="99" spans="1:13">
      <c r="A99" s="307" t="s">
        <v>144</v>
      </c>
      <c r="B99" s="353">
        <v>2492403300</v>
      </c>
      <c r="C99" s="321">
        <v>255834400</v>
      </c>
      <c r="D99" s="321">
        <v>200099100</v>
      </c>
      <c r="E99" s="353">
        <v>455933500</v>
      </c>
      <c r="F99" s="353">
        <v>2948336800</v>
      </c>
      <c r="G99" s="354">
        <v>0.15464091483713802</v>
      </c>
      <c r="H99" s="321">
        <v>3009161.1</v>
      </c>
      <c r="I99" s="311"/>
      <c r="K99" s="311"/>
      <c r="L99" s="311"/>
      <c r="M99" s="311"/>
    </row>
    <row r="100" spans="1:13">
      <c r="A100" s="307" t="s">
        <v>145</v>
      </c>
      <c r="B100" s="353">
        <v>1561836100</v>
      </c>
      <c r="C100" s="321">
        <v>45126900</v>
      </c>
      <c r="D100" s="321">
        <v>106650100</v>
      </c>
      <c r="E100" s="353">
        <v>151777000</v>
      </c>
      <c r="F100" s="353">
        <v>1713613100</v>
      </c>
      <c r="G100" s="354">
        <v>8.8571335034728665E-2</v>
      </c>
      <c r="H100" s="321">
        <v>865128.89999999991</v>
      </c>
      <c r="I100" s="311"/>
      <c r="K100" s="311"/>
      <c r="L100" s="311"/>
      <c r="M100" s="311"/>
    </row>
    <row r="101" spans="1:13">
      <c r="A101" s="307" t="s">
        <v>147</v>
      </c>
      <c r="B101" s="353">
        <v>4494162245</v>
      </c>
      <c r="C101" s="321">
        <v>160019200</v>
      </c>
      <c r="D101" s="321">
        <v>402096300</v>
      </c>
      <c r="E101" s="353">
        <v>562115500</v>
      </c>
      <c r="F101" s="353">
        <v>5056277745</v>
      </c>
      <c r="G101" s="354">
        <v>0.11117180035370071</v>
      </c>
      <c r="H101" s="321">
        <v>3316481.4499999997</v>
      </c>
      <c r="I101" s="311"/>
      <c r="K101" s="311"/>
      <c r="L101" s="311"/>
      <c r="M101" s="311"/>
    </row>
    <row r="102" spans="1:13">
      <c r="A102" s="307" t="s">
        <v>149</v>
      </c>
      <c r="B102" s="353">
        <v>3608906400</v>
      </c>
      <c r="C102" s="321">
        <v>131905300</v>
      </c>
      <c r="D102" s="321">
        <v>175227100</v>
      </c>
      <c r="E102" s="353">
        <v>307132400</v>
      </c>
      <c r="F102" s="353">
        <v>3916038800</v>
      </c>
      <c r="G102" s="354">
        <v>7.8429355705055839E-2</v>
      </c>
      <c r="H102" s="321">
        <v>2764191.6</v>
      </c>
      <c r="I102" s="311"/>
      <c r="K102" s="311"/>
      <c r="L102" s="311"/>
      <c r="M102" s="311"/>
    </row>
    <row r="103" spans="1:13" ht="9" customHeight="1">
      <c r="B103" s="353"/>
      <c r="C103" s="353"/>
      <c r="D103" s="321"/>
      <c r="E103" s="353"/>
      <c r="F103" s="353"/>
      <c r="G103" s="354"/>
      <c r="H103" s="353"/>
    </row>
    <row r="104" spans="1:13">
      <c r="A104" s="307" t="s">
        <v>150</v>
      </c>
      <c r="B104" s="353">
        <v>1501993440</v>
      </c>
      <c r="C104" s="321">
        <v>88055600</v>
      </c>
      <c r="D104" s="321">
        <v>342829100</v>
      </c>
      <c r="E104" s="353">
        <v>430884700</v>
      </c>
      <c r="F104" s="353">
        <v>1932878140</v>
      </c>
      <c r="G104" s="354">
        <v>0.22292388282688116</v>
      </c>
      <c r="H104" s="321">
        <v>2197511.9699999997</v>
      </c>
      <c r="I104" s="311"/>
      <c r="K104" s="311"/>
      <c r="L104" s="311"/>
      <c r="M104" s="311"/>
    </row>
    <row r="105" spans="1:13">
      <c r="A105" s="307" t="s">
        <v>152</v>
      </c>
      <c r="B105" s="353">
        <v>2819893000</v>
      </c>
      <c r="C105" s="321">
        <v>1779850300</v>
      </c>
      <c r="D105" s="321">
        <v>114134500</v>
      </c>
      <c r="E105" s="353">
        <v>1893984800</v>
      </c>
      <c r="F105" s="353">
        <v>4713877800</v>
      </c>
      <c r="G105" s="354">
        <v>0.4017891172316771</v>
      </c>
      <c r="H105" s="321">
        <v>16288269.279999999</v>
      </c>
      <c r="I105" s="311"/>
      <c r="K105" s="311"/>
      <c r="L105" s="311"/>
      <c r="M105" s="311"/>
    </row>
    <row r="106" spans="1:13">
      <c r="A106" s="307" t="s">
        <v>154</v>
      </c>
      <c r="B106" s="353">
        <v>54180903100</v>
      </c>
      <c r="C106" s="321">
        <v>2293577800</v>
      </c>
      <c r="D106" s="321">
        <v>1608352300</v>
      </c>
      <c r="E106" s="353">
        <v>3901930100</v>
      </c>
      <c r="F106" s="353">
        <v>58082833200</v>
      </c>
      <c r="G106" s="354">
        <v>6.7178715035546857E-2</v>
      </c>
      <c r="H106" s="321">
        <v>43779655.722000003</v>
      </c>
      <c r="I106" s="311"/>
      <c r="K106" s="311"/>
      <c r="L106" s="311"/>
      <c r="M106" s="311"/>
    </row>
    <row r="107" spans="1:13">
      <c r="A107" s="307" t="s">
        <v>156</v>
      </c>
      <c r="B107" s="353">
        <v>2684480150</v>
      </c>
      <c r="C107" s="321">
        <v>525541300</v>
      </c>
      <c r="D107" s="321">
        <v>95710300</v>
      </c>
      <c r="E107" s="353">
        <v>621251600</v>
      </c>
      <c r="F107" s="353">
        <v>3305731750</v>
      </c>
      <c r="G107" s="354">
        <v>0.18793164327383793</v>
      </c>
      <c r="H107" s="321">
        <v>3976010.24</v>
      </c>
      <c r="I107" s="311"/>
      <c r="K107" s="311"/>
      <c r="L107" s="311"/>
      <c r="M107" s="311"/>
    </row>
    <row r="108" spans="1:13">
      <c r="A108" s="307" t="s">
        <v>158</v>
      </c>
      <c r="B108" s="353">
        <v>2134477500</v>
      </c>
      <c r="C108" s="321">
        <v>110875100</v>
      </c>
      <c r="D108" s="321">
        <v>32442700</v>
      </c>
      <c r="E108" s="353">
        <v>143317800</v>
      </c>
      <c r="F108" s="353">
        <v>2277795300</v>
      </c>
      <c r="G108" s="354">
        <v>6.291952573613617E-2</v>
      </c>
      <c r="H108" s="321">
        <v>931565.70000000007</v>
      </c>
      <c r="I108" s="311"/>
      <c r="K108" s="311"/>
      <c r="L108" s="311"/>
      <c r="M108" s="311"/>
    </row>
    <row r="109" spans="1:13" ht="9" customHeight="1">
      <c r="B109" s="353"/>
      <c r="C109" s="321"/>
      <c r="D109" s="321"/>
      <c r="E109" s="353"/>
      <c r="F109" s="353"/>
      <c r="G109" s="354"/>
      <c r="H109" s="321"/>
    </row>
    <row r="110" spans="1:13">
      <c r="A110" s="307" t="s">
        <v>160</v>
      </c>
      <c r="B110" s="353">
        <v>867908017</v>
      </c>
      <c r="C110" s="321">
        <v>68401569</v>
      </c>
      <c r="D110" s="321">
        <v>55102725</v>
      </c>
      <c r="E110" s="353">
        <v>123504294</v>
      </c>
      <c r="F110" s="353">
        <v>991412311</v>
      </c>
      <c r="G110" s="354">
        <v>0.12457409760771067</v>
      </c>
      <c r="H110" s="321">
        <v>864530.05799999996</v>
      </c>
      <c r="I110" s="311"/>
      <c r="K110" s="311"/>
      <c r="L110" s="311"/>
      <c r="M110" s="311"/>
    </row>
    <row r="111" spans="1:13">
      <c r="A111" s="307" t="s">
        <v>29</v>
      </c>
      <c r="B111" s="353">
        <v>8262198300</v>
      </c>
      <c r="C111" s="321">
        <v>625156100</v>
      </c>
      <c r="D111" s="321">
        <v>423262500</v>
      </c>
      <c r="E111" s="353">
        <v>1048418600</v>
      </c>
      <c r="F111" s="353">
        <v>9310616900</v>
      </c>
      <c r="G111" s="354">
        <v>0.11260463310438645</v>
      </c>
      <c r="H111" s="321">
        <v>11427762.74</v>
      </c>
      <c r="I111" s="311"/>
      <c r="K111" s="311"/>
      <c r="L111" s="311"/>
      <c r="M111" s="311"/>
    </row>
    <row r="112" spans="1:13">
      <c r="A112" s="307" t="s">
        <v>162</v>
      </c>
      <c r="B112" s="353">
        <v>2825249406</v>
      </c>
      <c r="C112" s="321">
        <v>163736600</v>
      </c>
      <c r="D112" s="321">
        <v>170519200</v>
      </c>
      <c r="E112" s="353">
        <v>334255800</v>
      </c>
      <c r="F112" s="353">
        <v>3159505206</v>
      </c>
      <c r="G112" s="354">
        <v>0.10579371711913552</v>
      </c>
      <c r="H112" s="321">
        <v>2456780.13</v>
      </c>
      <c r="I112" s="311"/>
      <c r="K112" s="311"/>
      <c r="L112" s="311"/>
      <c r="M112" s="311"/>
    </row>
    <row r="113" spans="1:13">
      <c r="A113" s="307" t="s">
        <v>163</v>
      </c>
      <c r="B113" s="353">
        <v>8510186000</v>
      </c>
      <c r="C113" s="321">
        <v>332716200</v>
      </c>
      <c r="D113" s="321">
        <v>836279100</v>
      </c>
      <c r="E113" s="353">
        <v>1168995300</v>
      </c>
      <c r="F113" s="353">
        <v>9679181300</v>
      </c>
      <c r="G113" s="354">
        <v>0.12077419192468272</v>
      </c>
      <c r="H113" s="321">
        <v>8650565.2199999988</v>
      </c>
      <c r="I113" s="311"/>
      <c r="K113" s="311"/>
      <c r="L113" s="311"/>
      <c r="M113" s="311"/>
    </row>
    <row r="114" spans="1:13">
      <c r="A114" s="312" t="s">
        <v>165</v>
      </c>
      <c r="B114" s="1183">
        <v>1593212415</v>
      </c>
      <c r="C114" s="321">
        <v>122482300</v>
      </c>
      <c r="D114" s="321">
        <v>94661000</v>
      </c>
      <c r="E114" s="1183">
        <v>217143300</v>
      </c>
      <c r="F114" s="1183">
        <v>1810355715</v>
      </c>
      <c r="G114" s="1184">
        <v>0.11994510150730239</v>
      </c>
      <c r="H114" s="321">
        <v>1368002.79</v>
      </c>
      <c r="I114" s="311"/>
      <c r="K114" s="311"/>
      <c r="L114" s="311"/>
      <c r="M114" s="311"/>
    </row>
    <row r="115" spans="1:13" ht="8.25" customHeight="1"/>
    <row r="116" spans="1:13">
      <c r="A116" s="307" t="s">
        <v>167</v>
      </c>
      <c r="B116" s="321">
        <v>1229132200</v>
      </c>
      <c r="C116" s="321">
        <v>121449600</v>
      </c>
      <c r="D116" s="321">
        <v>166330300</v>
      </c>
      <c r="E116" s="321">
        <v>287779900</v>
      </c>
      <c r="F116" s="1028">
        <v>1516912100</v>
      </c>
      <c r="G116" s="1029">
        <v>0.18971428865258574</v>
      </c>
      <c r="H116" s="321">
        <v>2129571.2599999998</v>
      </c>
      <c r="I116" s="311"/>
      <c r="K116" s="311"/>
      <c r="L116" s="311"/>
      <c r="M116" s="311"/>
    </row>
    <row r="117" spans="1:13">
      <c r="A117" s="307" t="s">
        <v>169</v>
      </c>
      <c r="B117" s="353">
        <v>4946463500</v>
      </c>
      <c r="C117" s="321">
        <v>573091900</v>
      </c>
      <c r="D117" s="321">
        <v>225107900</v>
      </c>
      <c r="E117" s="353">
        <v>798199800</v>
      </c>
      <c r="F117" s="353">
        <v>5744663300</v>
      </c>
      <c r="G117" s="354">
        <v>0.13894631561783613</v>
      </c>
      <c r="H117" s="321">
        <v>4789198.8</v>
      </c>
      <c r="I117" s="311"/>
      <c r="K117" s="311"/>
      <c r="L117" s="311"/>
      <c r="M117" s="311"/>
    </row>
    <row r="118" spans="1:13">
      <c r="A118" s="307" t="s">
        <v>171</v>
      </c>
      <c r="B118" s="353">
        <v>1577237400</v>
      </c>
      <c r="C118" s="321">
        <v>141447400</v>
      </c>
      <c r="D118" s="321">
        <v>201723400</v>
      </c>
      <c r="E118" s="353">
        <v>343170800</v>
      </c>
      <c r="F118" s="353">
        <v>1920408200</v>
      </c>
      <c r="G118" s="354">
        <v>0.17869679998242041</v>
      </c>
      <c r="H118" s="321">
        <v>2539463.92</v>
      </c>
      <c r="I118" s="311"/>
      <c r="K118" s="311"/>
      <c r="L118" s="311"/>
      <c r="M118" s="311"/>
    </row>
    <row r="119" spans="1:13">
      <c r="A119" s="307" t="s">
        <v>173</v>
      </c>
      <c r="B119" s="353">
        <v>1728821300</v>
      </c>
      <c r="C119" s="321">
        <v>154304900</v>
      </c>
      <c r="D119" s="321">
        <v>143115500</v>
      </c>
      <c r="E119" s="353">
        <v>297420400</v>
      </c>
      <c r="F119" s="353">
        <v>2026241700</v>
      </c>
      <c r="G119" s="354">
        <v>0.14678426566781247</v>
      </c>
      <c r="H119" s="321">
        <v>2438847.2799999998</v>
      </c>
      <c r="I119" s="311"/>
      <c r="K119" s="311"/>
      <c r="L119" s="311"/>
      <c r="M119" s="311"/>
    </row>
    <row r="120" spans="1:13">
      <c r="A120" s="307" t="s">
        <v>175</v>
      </c>
      <c r="B120" s="353">
        <v>13920390000</v>
      </c>
      <c r="C120" s="321">
        <v>643169200</v>
      </c>
      <c r="D120" s="321">
        <v>173515800</v>
      </c>
      <c r="E120" s="353">
        <v>816685000</v>
      </c>
      <c r="F120" s="353">
        <v>14737075000</v>
      </c>
      <c r="G120" s="354">
        <v>5.5417034927215884E-2</v>
      </c>
      <c r="H120" s="321">
        <v>6941822.5</v>
      </c>
      <c r="I120" s="311"/>
      <c r="K120" s="311"/>
      <c r="L120" s="311"/>
      <c r="M120" s="311"/>
    </row>
    <row r="121" spans="1:13" ht="9" customHeight="1">
      <c r="B121" s="353"/>
      <c r="C121" s="321"/>
      <c r="D121" s="321"/>
      <c r="E121" s="353"/>
      <c r="F121" s="353"/>
      <c r="G121" s="354"/>
      <c r="H121" s="321"/>
    </row>
    <row r="122" spans="1:13">
      <c r="A122" s="307" t="s">
        <v>177</v>
      </c>
      <c r="B122" s="353">
        <v>16164343150</v>
      </c>
      <c r="C122" s="321">
        <v>895834500</v>
      </c>
      <c r="D122" s="321">
        <v>863735600</v>
      </c>
      <c r="E122" s="353">
        <v>1759570100</v>
      </c>
      <c r="F122" s="353">
        <v>17923913250</v>
      </c>
      <c r="G122" s="354">
        <v>9.8168858298842754E-2</v>
      </c>
      <c r="H122" s="321">
        <v>17419743.990000002</v>
      </c>
      <c r="I122" s="311"/>
      <c r="K122" s="311"/>
      <c r="L122" s="311"/>
      <c r="M122" s="311"/>
    </row>
    <row r="123" spans="1:13">
      <c r="A123" s="307" t="s">
        <v>179</v>
      </c>
      <c r="B123" s="353">
        <v>917943500</v>
      </c>
      <c r="C123" s="321">
        <v>52553300</v>
      </c>
      <c r="D123" s="321">
        <v>61795200</v>
      </c>
      <c r="E123" s="353">
        <v>114348500</v>
      </c>
      <c r="F123" s="353">
        <v>1032292000</v>
      </c>
      <c r="G123" s="354">
        <v>0.11077146776299729</v>
      </c>
      <c r="H123" s="321">
        <v>811874.35</v>
      </c>
      <c r="I123" s="311"/>
      <c r="K123" s="311"/>
      <c r="L123" s="311"/>
      <c r="M123" s="311"/>
    </row>
    <row r="124" spans="1:13" ht="12" customHeight="1">
      <c r="A124" s="307" t="s">
        <v>181</v>
      </c>
      <c r="B124" s="353">
        <v>850469875</v>
      </c>
      <c r="C124" s="321">
        <v>203651300</v>
      </c>
      <c r="D124" s="321">
        <v>66796900</v>
      </c>
      <c r="E124" s="353">
        <v>270448200</v>
      </c>
      <c r="F124" s="353">
        <v>1120918075</v>
      </c>
      <c r="G124" s="354">
        <v>0.24127383261261087</v>
      </c>
      <c r="H124" s="321">
        <v>1568599.5599999998</v>
      </c>
      <c r="I124" s="311"/>
      <c r="K124" s="311"/>
      <c r="L124" s="311"/>
      <c r="M124" s="311"/>
    </row>
    <row r="125" spans="1:13">
      <c r="A125" s="307" t="s">
        <v>183</v>
      </c>
      <c r="B125" s="353">
        <v>2776839450</v>
      </c>
      <c r="C125" s="321">
        <v>321382400</v>
      </c>
      <c r="D125" s="321">
        <v>179625100</v>
      </c>
      <c r="E125" s="353">
        <v>501007500</v>
      </c>
      <c r="F125" s="353">
        <v>3277846950</v>
      </c>
      <c r="G125" s="354">
        <v>0.1528465201830122</v>
      </c>
      <c r="H125" s="321">
        <v>2755541.25</v>
      </c>
      <c r="I125" s="311"/>
      <c r="K125" s="311"/>
      <c r="L125" s="311"/>
      <c r="M125" s="311"/>
    </row>
    <row r="126" spans="1:13">
      <c r="A126" s="307" t="s">
        <v>185</v>
      </c>
      <c r="B126" s="353">
        <v>4376878600</v>
      </c>
      <c r="C126" s="321">
        <v>358134900</v>
      </c>
      <c r="D126" s="321">
        <v>380990600</v>
      </c>
      <c r="E126" s="353">
        <v>739125500</v>
      </c>
      <c r="F126" s="353">
        <v>5116004100</v>
      </c>
      <c r="G126" s="354">
        <v>0.14447320321733129</v>
      </c>
      <c r="H126" s="321">
        <v>4582578.0999999996</v>
      </c>
      <c r="I126" s="311"/>
      <c r="K126" s="311"/>
      <c r="L126" s="311"/>
      <c r="M126" s="311"/>
    </row>
    <row r="127" spans="1:13" ht="15">
      <c r="A127" s="1071" t="s">
        <v>863</v>
      </c>
      <c r="B127" s="344"/>
      <c r="C127" s="344"/>
      <c r="D127" s="344"/>
      <c r="E127" s="344"/>
      <c r="F127" s="344"/>
      <c r="G127" s="344"/>
      <c r="H127" s="344"/>
    </row>
    <row r="128" spans="1:13" ht="12.75">
      <c r="A128" s="1361" t="str">
        <f>A86</f>
        <v>Comparison of Tax Exempt Value to Total Fair Market Value (FMV) of Real Estate by Locality - Tax Year 2016</v>
      </c>
      <c r="B128" s="1362"/>
      <c r="C128" s="1362"/>
      <c r="D128" s="1362"/>
      <c r="E128" s="1362"/>
      <c r="F128" s="1362"/>
      <c r="G128" s="1362"/>
      <c r="H128" s="1362"/>
    </row>
    <row r="129" spans="1:13" ht="12.75" thickBot="1">
      <c r="A129" s="347"/>
      <c r="B129" s="347"/>
      <c r="C129" s="347"/>
      <c r="D129" s="347"/>
      <c r="E129" s="347"/>
      <c r="F129" s="347"/>
      <c r="G129" s="347"/>
      <c r="H129" s="347"/>
    </row>
    <row r="130" spans="1:13" ht="14.25" customHeight="1">
      <c r="A130" s="1179"/>
      <c r="B130" s="1179"/>
      <c r="C130" s="1179"/>
      <c r="D130" s="1179"/>
      <c r="E130" s="1179"/>
      <c r="F130" s="1179" t="s">
        <v>837</v>
      </c>
      <c r="G130" s="1179"/>
      <c r="H130" s="1179" t="s">
        <v>850</v>
      </c>
    </row>
    <row r="131" spans="1:13">
      <c r="A131" s="1180"/>
      <c r="B131" s="1180" t="s">
        <v>851</v>
      </c>
      <c r="C131" s="1360" t="s">
        <v>852</v>
      </c>
      <c r="D131" s="1360"/>
      <c r="E131" s="1360"/>
      <c r="F131" s="1180" t="s">
        <v>853</v>
      </c>
      <c r="G131" s="1180" t="s">
        <v>854</v>
      </c>
      <c r="H131" s="1180" t="s">
        <v>855</v>
      </c>
    </row>
    <row r="132" spans="1:13">
      <c r="A132" s="1148" t="s">
        <v>25</v>
      </c>
      <c r="B132" s="1148" t="s">
        <v>856</v>
      </c>
      <c r="C132" s="1148" t="s">
        <v>857</v>
      </c>
      <c r="D132" s="1148" t="s">
        <v>858</v>
      </c>
      <c r="E132" s="1148" t="s">
        <v>859</v>
      </c>
      <c r="F132" s="1148" t="s">
        <v>860</v>
      </c>
      <c r="G132" s="1148" t="s">
        <v>837</v>
      </c>
      <c r="H132" s="1148" t="s">
        <v>423</v>
      </c>
    </row>
    <row r="133" spans="1:13" ht="9" customHeight="1">
      <c r="B133" s="353"/>
      <c r="C133" s="321"/>
      <c r="D133" s="321"/>
      <c r="E133" s="353"/>
      <c r="F133" s="353"/>
      <c r="G133" s="354"/>
      <c r="H133" s="321"/>
    </row>
    <row r="134" spans="1:13">
      <c r="A134" s="307" t="s">
        <v>187</v>
      </c>
      <c r="B134" s="1032">
        <v>4616288631</v>
      </c>
      <c r="C134" s="308">
        <v>260155300</v>
      </c>
      <c r="D134" s="308">
        <v>491789600</v>
      </c>
      <c r="E134" s="1032">
        <v>751944900</v>
      </c>
      <c r="F134" s="1032">
        <v>5368233531</v>
      </c>
      <c r="G134" s="354">
        <v>0.14007306046909754</v>
      </c>
      <c r="H134" s="308">
        <v>4737252.87</v>
      </c>
      <c r="I134" s="311"/>
      <c r="K134" s="311"/>
      <c r="L134" s="311"/>
      <c r="M134" s="311"/>
    </row>
    <row r="135" spans="1:13">
      <c r="A135" s="307" t="s">
        <v>189</v>
      </c>
      <c r="B135" s="353">
        <v>2591807800</v>
      </c>
      <c r="C135" s="321">
        <v>65400400</v>
      </c>
      <c r="D135" s="321">
        <v>77427900</v>
      </c>
      <c r="E135" s="353">
        <v>142828300</v>
      </c>
      <c r="F135" s="353">
        <v>2734636100</v>
      </c>
      <c r="G135" s="354">
        <v>5.2229362436925338E-2</v>
      </c>
      <c r="H135" s="321">
        <v>792864.42</v>
      </c>
      <c r="I135" s="311"/>
      <c r="K135" s="311"/>
      <c r="L135" s="311"/>
      <c r="M135" s="311"/>
    </row>
    <row r="136" spans="1:13">
      <c r="A136" s="307" t="s">
        <v>191</v>
      </c>
      <c r="B136" s="353">
        <v>1884274466</v>
      </c>
      <c r="C136" s="321">
        <v>443419615</v>
      </c>
      <c r="D136" s="321">
        <v>527279880</v>
      </c>
      <c r="E136" s="353">
        <v>970699495</v>
      </c>
      <c r="F136" s="353">
        <v>2854973961</v>
      </c>
      <c r="G136" s="354">
        <v>0.34000292411073235</v>
      </c>
      <c r="H136" s="321">
        <v>5824196.9699999997</v>
      </c>
      <c r="I136" s="311"/>
      <c r="K136" s="311"/>
      <c r="L136" s="311"/>
      <c r="M136" s="311"/>
    </row>
    <row r="137" spans="1:13">
      <c r="A137" s="307" t="s">
        <v>193</v>
      </c>
      <c r="B137" s="353">
        <v>2522884500</v>
      </c>
      <c r="C137" s="321">
        <v>212150900</v>
      </c>
      <c r="D137" s="321">
        <v>152285000</v>
      </c>
      <c r="E137" s="353">
        <v>364435900</v>
      </c>
      <c r="F137" s="353">
        <v>2887320400</v>
      </c>
      <c r="G137" s="354">
        <v>0.12621941783807575</v>
      </c>
      <c r="H137" s="321">
        <v>1785735.9100000001</v>
      </c>
      <c r="I137" s="311"/>
      <c r="K137" s="311"/>
      <c r="L137" s="311"/>
      <c r="M137" s="311"/>
    </row>
    <row r="138" spans="1:13">
      <c r="A138" s="307" t="s">
        <v>195</v>
      </c>
      <c r="B138" s="353">
        <v>9062095941</v>
      </c>
      <c r="C138" s="321">
        <v>5405072300</v>
      </c>
      <c r="D138" s="321">
        <v>504575600</v>
      </c>
      <c r="E138" s="353">
        <v>5909647900</v>
      </c>
      <c r="F138" s="353">
        <v>14971743841</v>
      </c>
      <c r="G138" s="354">
        <v>0.39472007821937727</v>
      </c>
      <c r="H138" s="321">
        <v>44411003.968500003</v>
      </c>
      <c r="I138" s="311"/>
      <c r="K138" s="311"/>
      <c r="L138" s="311"/>
      <c r="M138" s="311"/>
    </row>
    <row r="139" spans="1:13" ht="12" customHeight="1">
      <c r="B139" s="308"/>
      <c r="C139" s="308"/>
      <c r="D139" s="308"/>
      <c r="E139" s="308"/>
      <c r="F139" s="308"/>
      <c r="G139" s="308"/>
      <c r="H139" s="308"/>
    </row>
    <row r="140" spans="1:13" ht="12.75" customHeight="1">
      <c r="A140" s="1185" t="s">
        <v>26</v>
      </c>
      <c r="B140" s="1160">
        <f>SUM(B8:B60,B62:B114,B116:B138)</f>
        <v>823629424644</v>
      </c>
      <c r="C140" s="1160">
        <f>SUM(C8:C60,C62:C114,C116:C138)</f>
        <v>62736690498</v>
      </c>
      <c r="D140" s="1160">
        <f>SUM(D8:D60,D62:D114,D116:D138)</f>
        <v>30106974716</v>
      </c>
      <c r="E140" s="1160">
        <f>SUM(E8:E60,E62:E114,E116:E138)</f>
        <v>92843665214</v>
      </c>
      <c r="F140" s="1160">
        <f>SUM(F8:F60,F62:F114,F116:F138)</f>
        <v>916473089858</v>
      </c>
      <c r="G140" s="1186">
        <f>E140/F140</f>
        <v>0.10130539155097873</v>
      </c>
      <c r="H140" s="1160">
        <f>SUM(H8:H60,H62:H114,H116:H138)</f>
        <v>822812928.71288598</v>
      </c>
    </row>
    <row r="141" spans="1:13">
      <c r="A141" s="1187"/>
      <c r="B141" s="1188"/>
      <c r="C141" s="1188"/>
      <c r="D141" s="1188"/>
      <c r="E141" s="1188"/>
      <c r="F141" s="1188"/>
      <c r="G141" s="1189"/>
      <c r="H141" s="1188"/>
    </row>
    <row r="142" spans="1:13" ht="12.75" customHeight="1" thickBot="1">
      <c r="A142" s="1162"/>
      <c r="B142" s="1162"/>
      <c r="C142" s="1162"/>
      <c r="D142" s="1162"/>
      <c r="E142" s="1162"/>
      <c r="F142" s="1162"/>
      <c r="G142" s="1162"/>
      <c r="H142" s="1162"/>
    </row>
    <row r="143" spans="1:13" ht="14.25" customHeight="1">
      <c r="A143" s="1179"/>
      <c r="B143" s="1179"/>
      <c r="C143" s="1179"/>
      <c r="D143" s="1179"/>
      <c r="E143" s="1179"/>
      <c r="F143" s="1179" t="s">
        <v>837</v>
      </c>
      <c r="G143" s="1179"/>
      <c r="H143" s="1179" t="s">
        <v>850</v>
      </c>
    </row>
    <row r="144" spans="1:13" ht="12.75" customHeight="1">
      <c r="A144" s="1180"/>
      <c r="B144" s="1180" t="s">
        <v>851</v>
      </c>
      <c r="C144" s="1360" t="s">
        <v>852</v>
      </c>
      <c r="D144" s="1360"/>
      <c r="E144" s="1360"/>
      <c r="F144" s="1180" t="s">
        <v>853</v>
      </c>
      <c r="G144" s="1180" t="s">
        <v>854</v>
      </c>
      <c r="H144" s="1180" t="s">
        <v>855</v>
      </c>
    </row>
    <row r="145" spans="1:13">
      <c r="A145" s="1148" t="s">
        <v>27</v>
      </c>
      <c r="B145" s="1148" t="s">
        <v>856</v>
      </c>
      <c r="C145" s="1148" t="s">
        <v>857</v>
      </c>
      <c r="D145" s="1148" t="s">
        <v>858</v>
      </c>
      <c r="E145" s="1148" t="s">
        <v>859</v>
      </c>
      <c r="F145" s="1148" t="s">
        <v>860</v>
      </c>
      <c r="G145" s="1148" t="s">
        <v>837</v>
      </c>
      <c r="H145" s="1148" t="s">
        <v>423</v>
      </c>
    </row>
    <row r="146" spans="1:13" ht="9" customHeight="1">
      <c r="A146" s="1180"/>
      <c r="B146" s="1180"/>
      <c r="C146" s="1180"/>
      <c r="D146" s="1180"/>
      <c r="E146" s="1180"/>
      <c r="F146" s="1180"/>
      <c r="G146" s="1180"/>
      <c r="H146" s="1180"/>
    </row>
    <row r="147" spans="1:13" ht="12" customHeight="1">
      <c r="A147" s="307" t="s">
        <v>200</v>
      </c>
      <c r="B147" s="308">
        <v>37023445959</v>
      </c>
      <c r="C147" s="308">
        <v>4142512274</v>
      </c>
      <c r="D147" s="308">
        <v>1256146453</v>
      </c>
      <c r="E147" s="308">
        <v>5398658727</v>
      </c>
      <c r="F147" s="308">
        <v>42422104686</v>
      </c>
      <c r="G147" s="464">
        <v>0.12726051116416312</v>
      </c>
      <c r="H147" s="308">
        <v>57927608.140709996</v>
      </c>
      <c r="I147" s="311"/>
      <c r="K147" s="311"/>
      <c r="L147" s="311"/>
      <c r="M147" s="311"/>
    </row>
    <row r="148" spans="1:13" ht="12" customHeight="1">
      <c r="A148" s="307" t="s">
        <v>202</v>
      </c>
      <c r="B148" s="321">
        <v>1098466423</v>
      </c>
      <c r="C148" s="321">
        <v>116507600</v>
      </c>
      <c r="D148" s="321">
        <v>94672900</v>
      </c>
      <c r="E148" s="321">
        <v>211180500</v>
      </c>
      <c r="F148" s="321">
        <v>1309646923</v>
      </c>
      <c r="G148" s="464">
        <v>0.16124994934989817</v>
      </c>
      <c r="H148" s="321">
        <v>2513050.52</v>
      </c>
      <c r="I148" s="311"/>
      <c r="K148" s="311"/>
      <c r="L148" s="311"/>
      <c r="M148" s="311"/>
    </row>
    <row r="149" spans="1:13" ht="12" customHeight="1">
      <c r="A149" s="307" t="s">
        <v>204</v>
      </c>
      <c r="B149" s="321">
        <v>327500660</v>
      </c>
      <c r="C149" s="321">
        <v>43420800</v>
      </c>
      <c r="D149" s="321">
        <v>84119700</v>
      </c>
      <c r="E149" s="321">
        <v>127540500</v>
      </c>
      <c r="F149" s="321">
        <v>455041160</v>
      </c>
      <c r="G149" s="464">
        <v>0.28028343633793479</v>
      </c>
      <c r="H149" s="321">
        <v>1543240.0499999998</v>
      </c>
      <c r="I149" s="311"/>
      <c r="K149" s="311"/>
      <c r="L149" s="311"/>
      <c r="M149" s="311"/>
    </row>
    <row r="150" spans="1:13" ht="12" customHeight="1">
      <c r="A150" s="307" t="s">
        <v>206</v>
      </c>
      <c r="B150" s="321">
        <v>5953910000</v>
      </c>
      <c r="C150" s="321">
        <v>855664200</v>
      </c>
      <c r="D150" s="321">
        <v>891288400</v>
      </c>
      <c r="E150" s="321">
        <v>1746952600</v>
      </c>
      <c r="F150" s="321">
        <v>7700862600</v>
      </c>
      <c r="G150" s="464">
        <v>0.22685154777336242</v>
      </c>
      <c r="H150" s="321">
        <v>16596049.699999999</v>
      </c>
      <c r="I150" s="311"/>
      <c r="K150" s="311"/>
      <c r="L150" s="311"/>
      <c r="M150" s="311"/>
    </row>
    <row r="151" spans="1:13" ht="12" customHeight="1">
      <c r="A151" s="307" t="s">
        <v>151</v>
      </c>
      <c r="B151" s="321">
        <v>24442000200</v>
      </c>
      <c r="C151" s="321">
        <v>1497562200</v>
      </c>
      <c r="D151" s="321">
        <v>945601700</v>
      </c>
      <c r="E151" s="321">
        <v>2443163900</v>
      </c>
      <c r="F151" s="321">
        <v>26885164100</v>
      </c>
      <c r="G151" s="464">
        <v>9.0874055702713757E-2</v>
      </c>
      <c r="H151" s="321">
        <v>25653220.950000003</v>
      </c>
      <c r="I151" s="311"/>
      <c r="K151" s="311"/>
      <c r="L151" s="311"/>
      <c r="M151" s="311"/>
    </row>
    <row r="152" spans="1:13" ht="9" customHeight="1">
      <c r="B152" s="321"/>
      <c r="C152" s="321"/>
      <c r="D152" s="321"/>
      <c r="E152" s="321"/>
      <c r="F152" s="321"/>
      <c r="G152" s="464"/>
      <c r="H152" s="321"/>
    </row>
    <row r="153" spans="1:13" ht="12" customHeight="1">
      <c r="A153" s="307" t="s">
        <v>153</v>
      </c>
      <c r="B153" s="321">
        <v>1625439000</v>
      </c>
      <c r="C153" s="321">
        <v>55901200</v>
      </c>
      <c r="D153" s="321">
        <v>60937500</v>
      </c>
      <c r="E153" s="321">
        <v>116838700</v>
      </c>
      <c r="F153" s="321">
        <v>1742277700</v>
      </c>
      <c r="G153" s="464">
        <v>6.70608939091627E-2</v>
      </c>
      <c r="H153" s="321">
        <v>1331961.1799999997</v>
      </c>
      <c r="I153" s="311"/>
      <c r="K153" s="311"/>
      <c r="L153" s="311"/>
      <c r="M153" s="311"/>
    </row>
    <row r="154" spans="1:13" ht="12" customHeight="1">
      <c r="A154" s="307" t="s">
        <v>155</v>
      </c>
      <c r="B154" s="321">
        <v>286702900</v>
      </c>
      <c r="C154" s="321">
        <v>52432600</v>
      </c>
      <c r="D154" s="321">
        <v>61383000</v>
      </c>
      <c r="E154" s="321">
        <v>113815600</v>
      </c>
      <c r="F154" s="321">
        <v>400518500</v>
      </c>
      <c r="G154" s="464">
        <v>0.28417064380297041</v>
      </c>
      <c r="H154" s="321">
        <v>853617</v>
      </c>
      <c r="I154" s="311"/>
      <c r="K154" s="311"/>
      <c r="L154" s="311"/>
      <c r="M154" s="311"/>
    </row>
    <row r="155" spans="1:13" ht="12" customHeight="1">
      <c r="A155" s="307" t="s">
        <v>157</v>
      </c>
      <c r="B155" s="321">
        <v>2236243100</v>
      </c>
      <c r="C155" s="321">
        <v>343326700</v>
      </c>
      <c r="D155" s="321">
        <v>193602100</v>
      </c>
      <c r="E155" s="321">
        <v>536928800</v>
      </c>
      <c r="F155" s="321">
        <v>2773171900</v>
      </c>
      <c r="G155" s="464">
        <v>0.19361540480054626</v>
      </c>
      <c r="H155" s="321">
        <v>3919580.24</v>
      </c>
      <c r="I155" s="311"/>
      <c r="K155" s="311"/>
      <c r="L155" s="311"/>
      <c r="M155" s="311"/>
    </row>
    <row r="156" spans="1:13" ht="12" customHeight="1">
      <c r="A156" s="307" t="s">
        <v>159</v>
      </c>
      <c r="B156" s="321">
        <v>344725200</v>
      </c>
      <c r="C156" s="321">
        <v>34899000</v>
      </c>
      <c r="D156" s="321">
        <v>32609200</v>
      </c>
      <c r="E156" s="321">
        <v>67508200</v>
      </c>
      <c r="F156" s="321">
        <v>412233400</v>
      </c>
      <c r="G156" s="464">
        <v>0.16376208235431675</v>
      </c>
      <c r="H156" s="321">
        <v>607573.80000000005</v>
      </c>
      <c r="I156" s="311"/>
      <c r="K156" s="311"/>
      <c r="L156" s="311"/>
      <c r="M156" s="311"/>
    </row>
    <row r="157" spans="1:13" ht="12" customHeight="1">
      <c r="A157" s="307" t="s">
        <v>137</v>
      </c>
      <c r="B157" s="321">
        <v>5860574500</v>
      </c>
      <c r="C157" s="321">
        <v>210269400</v>
      </c>
      <c r="D157" s="321">
        <v>283038600</v>
      </c>
      <c r="E157" s="321">
        <v>493308000</v>
      </c>
      <c r="F157" s="321">
        <v>6353882500</v>
      </c>
      <c r="G157" s="464">
        <v>7.763882948732527E-2</v>
      </c>
      <c r="H157" s="321">
        <v>5238930.96</v>
      </c>
      <c r="I157" s="311"/>
      <c r="K157" s="311"/>
      <c r="L157" s="311"/>
      <c r="M157" s="311"/>
    </row>
    <row r="158" spans="1:13" ht="9" customHeight="1">
      <c r="B158" s="321"/>
      <c r="C158" s="321"/>
      <c r="D158" s="321"/>
      <c r="E158" s="321"/>
      <c r="F158" s="321"/>
      <c r="G158" s="464"/>
      <c r="H158" s="321"/>
    </row>
    <row r="159" spans="1:13" ht="12" customHeight="1">
      <c r="A159" s="307" t="s">
        <v>541</v>
      </c>
      <c r="B159" s="321">
        <v>4008203600</v>
      </c>
      <c r="C159" s="321">
        <v>160142300</v>
      </c>
      <c r="D159" s="321">
        <v>140260100</v>
      </c>
      <c r="E159" s="321">
        <v>300402400</v>
      </c>
      <c r="F159" s="321">
        <v>4308606000</v>
      </c>
      <c r="G159" s="464">
        <v>6.9721483004015677E-2</v>
      </c>
      <c r="H159" s="321">
        <v>3995351.9200000004</v>
      </c>
      <c r="I159" s="311"/>
      <c r="K159" s="311"/>
      <c r="L159" s="311"/>
      <c r="M159" s="311"/>
    </row>
    <row r="160" spans="1:13" ht="12" customHeight="1">
      <c r="A160" s="307" t="s">
        <v>28</v>
      </c>
      <c r="B160" s="321">
        <v>555194400</v>
      </c>
      <c r="C160" s="321">
        <v>45181600</v>
      </c>
      <c r="D160" s="321">
        <v>66026000</v>
      </c>
      <c r="E160" s="321">
        <v>111207600</v>
      </c>
      <c r="F160" s="321">
        <v>666402000</v>
      </c>
      <c r="G160" s="464">
        <v>0.16687765042721961</v>
      </c>
      <c r="H160" s="321">
        <v>1100955.24</v>
      </c>
      <c r="I160" s="311"/>
      <c r="K160" s="311"/>
      <c r="L160" s="311"/>
      <c r="M160" s="311"/>
    </row>
    <row r="161" spans="1:13" ht="12" customHeight="1">
      <c r="A161" s="307" t="s">
        <v>164</v>
      </c>
      <c r="B161" s="321">
        <v>3956381500</v>
      </c>
      <c r="C161" s="321">
        <v>789430200</v>
      </c>
      <c r="D161" s="321">
        <v>416536600</v>
      </c>
      <c r="E161" s="321">
        <v>1205966800</v>
      </c>
      <c r="F161" s="321">
        <v>5162348300</v>
      </c>
      <c r="G161" s="464">
        <v>0.23360818176487627</v>
      </c>
      <c r="H161" s="321">
        <v>9285944.3599999994</v>
      </c>
      <c r="I161" s="311"/>
      <c r="K161" s="311"/>
      <c r="L161" s="311"/>
      <c r="M161" s="311"/>
    </row>
    <row r="162" spans="1:13" ht="12" customHeight="1">
      <c r="A162" s="307" t="s">
        <v>166</v>
      </c>
      <c r="B162" s="321">
        <v>443206750</v>
      </c>
      <c r="C162" s="321">
        <v>41000000</v>
      </c>
      <c r="D162" s="321">
        <v>24777800</v>
      </c>
      <c r="E162" s="321">
        <v>65777800</v>
      </c>
      <c r="F162" s="321">
        <v>508984550</v>
      </c>
      <c r="G162" s="464">
        <v>0.12923339225129721</v>
      </c>
      <c r="H162" s="321">
        <v>496622.39</v>
      </c>
      <c r="I162" s="311"/>
      <c r="K162" s="311"/>
      <c r="L162" s="311"/>
      <c r="M162" s="311"/>
    </row>
    <row r="163" spans="1:13" ht="12" customHeight="1">
      <c r="A163" s="307" t="s">
        <v>168</v>
      </c>
      <c r="B163" s="321">
        <v>10546292100</v>
      </c>
      <c r="C163" s="321">
        <v>3021088000</v>
      </c>
      <c r="D163" s="321">
        <v>554320900</v>
      </c>
      <c r="E163" s="321">
        <v>3575408900</v>
      </c>
      <c r="F163" s="321">
        <v>14121701000</v>
      </c>
      <c r="G163" s="464">
        <v>0.25318542716631659</v>
      </c>
      <c r="H163" s="321">
        <v>44335070.359999999</v>
      </c>
      <c r="I163" s="311"/>
      <c r="K163" s="311"/>
      <c r="L163" s="311"/>
      <c r="M163" s="311"/>
    </row>
    <row r="164" spans="1:13" ht="9" customHeight="1">
      <c r="B164" s="321"/>
      <c r="C164" s="321"/>
      <c r="D164" s="321"/>
      <c r="E164" s="321"/>
      <c r="F164" s="321"/>
      <c r="G164" s="464"/>
      <c r="H164" s="321"/>
    </row>
    <row r="165" spans="1:13" ht="12" customHeight="1">
      <c r="A165" s="307" t="s">
        <v>841</v>
      </c>
      <c r="B165" s="321">
        <v>4047099573</v>
      </c>
      <c r="C165" s="321">
        <v>1080545300</v>
      </c>
      <c r="D165" s="321">
        <v>305318200</v>
      </c>
      <c r="E165" s="321">
        <v>1385863500</v>
      </c>
      <c r="F165" s="321">
        <v>5432963073</v>
      </c>
      <c r="G165" s="464">
        <v>0.25508428483294421</v>
      </c>
      <c r="H165" s="321">
        <v>10809735.300000001</v>
      </c>
      <c r="I165" s="311"/>
      <c r="K165" s="311"/>
      <c r="L165" s="311"/>
      <c r="M165" s="311"/>
    </row>
    <row r="166" spans="1:13" ht="12" customHeight="1">
      <c r="A166" s="307" t="s">
        <v>172</v>
      </c>
      <c r="B166" s="321">
        <v>1335858800</v>
      </c>
      <c r="C166" s="321">
        <v>151504400</v>
      </c>
      <c r="D166" s="321">
        <v>41377200</v>
      </c>
      <c r="E166" s="321">
        <v>192881600</v>
      </c>
      <c r="F166" s="321">
        <v>1528740400</v>
      </c>
      <c r="G166" s="464">
        <v>0.12617027717721072</v>
      </c>
      <c r="H166" s="321">
        <v>2179562.08</v>
      </c>
      <c r="I166" s="311"/>
      <c r="K166" s="311"/>
      <c r="L166" s="311"/>
      <c r="M166" s="311"/>
    </row>
    <row r="167" spans="1:13" ht="12" customHeight="1">
      <c r="A167" s="307" t="s">
        <v>842</v>
      </c>
      <c r="B167" s="321">
        <v>520476600</v>
      </c>
      <c r="C167" s="321">
        <v>390539000</v>
      </c>
      <c r="D167" s="321">
        <v>537419400</v>
      </c>
      <c r="E167" s="321">
        <v>927958400</v>
      </c>
      <c r="F167" s="321">
        <v>1448435000</v>
      </c>
      <c r="G167" s="464">
        <v>0.64066278431548529</v>
      </c>
      <c r="H167" s="321">
        <v>10114746.560000002</v>
      </c>
      <c r="I167" s="311"/>
      <c r="K167" s="311"/>
      <c r="L167" s="311"/>
      <c r="M167" s="311"/>
    </row>
    <row r="168" spans="1:13" ht="12" customHeight="1">
      <c r="A168" s="312" t="s">
        <v>176</v>
      </c>
      <c r="B168" s="321">
        <v>5203563640</v>
      </c>
      <c r="C168" s="321">
        <v>448034700</v>
      </c>
      <c r="D168" s="321">
        <v>1141055300</v>
      </c>
      <c r="E168" s="321">
        <v>1589090000</v>
      </c>
      <c r="F168" s="1028">
        <v>6792653640</v>
      </c>
      <c r="G168" s="1029">
        <v>0.23394244491465047</v>
      </c>
      <c r="H168" s="321">
        <v>17638899.000000004</v>
      </c>
      <c r="I168" s="311"/>
      <c r="K168" s="311"/>
      <c r="L168" s="311"/>
      <c r="M168" s="311"/>
    </row>
    <row r="169" spans="1:13" ht="12" customHeight="1">
      <c r="A169" s="307" t="s">
        <v>843</v>
      </c>
      <c r="B169" s="321">
        <v>4807791500</v>
      </c>
      <c r="C169" s="321">
        <v>600439200</v>
      </c>
      <c r="D169" s="321">
        <v>200865800</v>
      </c>
      <c r="E169" s="321">
        <v>801305000</v>
      </c>
      <c r="F169" s="1028">
        <v>5609096500</v>
      </c>
      <c r="G169" s="1029">
        <v>0.14285812340721896</v>
      </c>
      <c r="H169" s="321">
        <v>11242309.15</v>
      </c>
      <c r="I169" s="311"/>
      <c r="K169" s="311"/>
      <c r="L169" s="311"/>
      <c r="M169" s="311"/>
    </row>
    <row r="170" spans="1:13" ht="15">
      <c r="A170" s="1071" t="s">
        <v>863</v>
      </c>
      <c r="B170" s="344"/>
      <c r="C170" s="344"/>
      <c r="D170" s="344"/>
      <c r="E170" s="344"/>
      <c r="F170" s="344"/>
      <c r="G170" s="344"/>
      <c r="H170" s="344"/>
    </row>
    <row r="171" spans="1:13" ht="12.75">
      <c r="A171" s="1361" t="str">
        <f>A128</f>
        <v>Comparison of Tax Exempt Value to Total Fair Market Value (FMV) of Real Estate by Locality - Tax Year 2016</v>
      </c>
      <c r="B171" s="1362"/>
      <c r="C171" s="1362"/>
      <c r="D171" s="1362"/>
      <c r="E171" s="1362"/>
      <c r="F171" s="1362"/>
      <c r="G171" s="1362"/>
      <c r="H171" s="1362"/>
    </row>
    <row r="172" spans="1:13" ht="12.75" thickBot="1">
      <c r="A172" s="347"/>
      <c r="B172" s="347"/>
      <c r="C172" s="347"/>
      <c r="D172" s="347"/>
      <c r="E172" s="347"/>
      <c r="F172" s="347"/>
      <c r="G172" s="347"/>
      <c r="H172" s="347"/>
    </row>
    <row r="173" spans="1:13" ht="14.25" customHeight="1">
      <c r="A173" s="1179"/>
      <c r="B173" s="1179"/>
      <c r="C173" s="1179"/>
      <c r="D173" s="1179"/>
      <c r="E173" s="1179"/>
      <c r="F173" s="1179" t="s">
        <v>837</v>
      </c>
      <c r="G173" s="1179"/>
      <c r="H173" s="1179" t="s">
        <v>850</v>
      </c>
    </row>
    <row r="174" spans="1:13">
      <c r="A174" s="1180"/>
      <c r="B174" s="1180" t="s">
        <v>851</v>
      </c>
      <c r="C174" s="1360" t="s">
        <v>852</v>
      </c>
      <c r="D174" s="1360"/>
      <c r="E174" s="1360"/>
      <c r="F174" s="1180" t="s">
        <v>853</v>
      </c>
      <c r="G174" s="1180" t="s">
        <v>854</v>
      </c>
      <c r="H174" s="1180" t="s">
        <v>855</v>
      </c>
    </row>
    <row r="175" spans="1:13">
      <c r="A175" s="1148" t="s">
        <v>27</v>
      </c>
      <c r="B175" s="1148" t="s">
        <v>856</v>
      </c>
      <c r="C175" s="1148" t="s">
        <v>857</v>
      </c>
      <c r="D175" s="1148" t="s">
        <v>858</v>
      </c>
      <c r="E175" s="1148" t="s">
        <v>859</v>
      </c>
      <c r="F175" s="1148" t="s">
        <v>860</v>
      </c>
      <c r="G175" s="1148" t="s">
        <v>837</v>
      </c>
      <c r="H175" s="1148" t="s">
        <v>423</v>
      </c>
    </row>
    <row r="176" spans="1:13" ht="8.25" customHeight="1"/>
    <row r="177" spans="1:13" ht="12" customHeight="1">
      <c r="A177" s="307" t="s">
        <v>861</v>
      </c>
      <c r="B177" s="1032">
        <v>1472035500</v>
      </c>
      <c r="C177" s="308">
        <v>131520000</v>
      </c>
      <c r="D177" s="308">
        <v>2666400</v>
      </c>
      <c r="E177" s="1032">
        <v>134186400</v>
      </c>
      <c r="F177" s="1032">
        <v>1606221900</v>
      </c>
      <c r="G177" s="354">
        <v>8.3541632697200802E-2</v>
      </c>
      <c r="H177" s="308">
        <v>2079889.2</v>
      </c>
      <c r="I177" s="311"/>
      <c r="K177" s="311"/>
      <c r="L177" s="311"/>
      <c r="M177" s="311"/>
    </row>
    <row r="178" spans="1:13" ht="12" customHeight="1">
      <c r="A178" s="307" t="s">
        <v>182</v>
      </c>
      <c r="B178" s="321">
        <v>639432100</v>
      </c>
      <c r="C178" s="321">
        <v>44377500</v>
      </c>
      <c r="D178" s="321">
        <v>107706900</v>
      </c>
      <c r="E178" s="321">
        <v>152084400</v>
      </c>
      <c r="F178" s="321">
        <v>791516500</v>
      </c>
      <c r="G178" s="464">
        <v>0.19214305703039672</v>
      </c>
      <c r="H178" s="321">
        <v>1615288.27</v>
      </c>
      <c r="I178" s="311"/>
      <c r="K178" s="311"/>
      <c r="L178" s="311"/>
      <c r="M178" s="311"/>
    </row>
    <row r="179" spans="1:13" ht="12" customHeight="1">
      <c r="A179" s="307" t="s">
        <v>184</v>
      </c>
      <c r="B179" s="321">
        <v>14642065200</v>
      </c>
      <c r="C179" s="321">
        <v>3279691500</v>
      </c>
      <c r="D179" s="321">
        <v>776466100</v>
      </c>
      <c r="E179" s="321">
        <v>4056157600</v>
      </c>
      <c r="F179" s="321">
        <v>18698222800</v>
      </c>
      <c r="G179" s="464">
        <v>0.21692743975646711</v>
      </c>
      <c r="H179" s="321">
        <v>49485122.719999999</v>
      </c>
      <c r="I179" s="311"/>
      <c r="K179" s="311"/>
      <c r="L179" s="311"/>
      <c r="M179" s="311"/>
    </row>
    <row r="180" spans="1:13" ht="12" customHeight="1">
      <c r="A180" s="307" t="s">
        <v>186</v>
      </c>
      <c r="B180" s="321">
        <v>18926923100</v>
      </c>
      <c r="C180" s="321">
        <v>9743649700</v>
      </c>
      <c r="D180" s="321">
        <v>1519132500</v>
      </c>
      <c r="E180" s="321">
        <v>11262782200</v>
      </c>
      <c r="F180" s="321">
        <v>30189705300</v>
      </c>
      <c r="G180" s="464">
        <v>0.37306698055114834</v>
      </c>
      <c r="H180" s="321">
        <v>129521995.3</v>
      </c>
      <c r="I180" s="311"/>
      <c r="K180" s="311"/>
      <c r="L180" s="311"/>
      <c r="M180" s="311"/>
    </row>
    <row r="181" spans="1:13" ht="12" customHeight="1">
      <c r="A181" s="307" t="s">
        <v>844</v>
      </c>
      <c r="B181" s="321">
        <v>233465700</v>
      </c>
      <c r="C181" s="321">
        <v>33087000</v>
      </c>
      <c r="D181" s="321">
        <v>36691200</v>
      </c>
      <c r="E181" s="321">
        <v>69778200</v>
      </c>
      <c r="F181" s="321">
        <v>303243900</v>
      </c>
      <c r="G181" s="464">
        <v>0.23010586527874097</v>
      </c>
      <c r="H181" s="321">
        <v>628003.80000000005</v>
      </c>
      <c r="I181" s="311"/>
      <c r="K181" s="311"/>
      <c r="L181" s="311"/>
      <c r="M181" s="311"/>
    </row>
    <row r="182" spans="1:13" ht="9" customHeight="1">
      <c r="B182" s="321"/>
      <c r="C182" s="321"/>
      <c r="D182" s="321"/>
      <c r="E182" s="321"/>
      <c r="F182" s="321"/>
      <c r="G182" s="464"/>
      <c r="H182" s="321"/>
    </row>
    <row r="183" spans="1:13" ht="12" customHeight="1">
      <c r="A183" s="307" t="s">
        <v>1066</v>
      </c>
      <c r="B183" s="321">
        <v>1885746189</v>
      </c>
      <c r="C183" s="321">
        <v>169139670</v>
      </c>
      <c r="D183" s="321">
        <v>223448628</v>
      </c>
      <c r="E183" s="321">
        <v>392588298</v>
      </c>
      <c r="F183" s="321">
        <v>2278334487</v>
      </c>
      <c r="G183" s="464">
        <v>0.17231372313419227</v>
      </c>
      <c r="H183" s="321">
        <v>5299942.023</v>
      </c>
      <c r="I183" s="311"/>
      <c r="K183" s="311"/>
      <c r="L183" s="311"/>
      <c r="M183" s="311"/>
    </row>
    <row r="184" spans="1:13" ht="12" customHeight="1">
      <c r="A184" s="307" t="s">
        <v>845</v>
      </c>
      <c r="B184" s="321">
        <v>1520227500</v>
      </c>
      <c r="C184" s="321">
        <v>41041600</v>
      </c>
      <c r="D184" s="321">
        <v>63147200</v>
      </c>
      <c r="E184" s="321">
        <v>104188800</v>
      </c>
      <c r="F184" s="321">
        <v>1624416300</v>
      </c>
      <c r="G184" s="464">
        <v>6.4139223424438674E-2</v>
      </c>
      <c r="H184" s="321">
        <v>1114820.1600000001</v>
      </c>
      <c r="I184" s="311"/>
      <c r="K184" s="311"/>
      <c r="L184" s="311"/>
      <c r="M184" s="311"/>
    </row>
    <row r="185" spans="1:13" ht="12" customHeight="1">
      <c r="A185" s="307" t="s">
        <v>194</v>
      </c>
      <c r="B185" s="321">
        <v>7143754653</v>
      </c>
      <c r="C185" s="321">
        <v>4908011492</v>
      </c>
      <c r="D185" s="321">
        <v>543071770</v>
      </c>
      <c r="E185" s="321">
        <v>5451083262</v>
      </c>
      <c r="F185" s="321">
        <v>12594837915</v>
      </c>
      <c r="G185" s="464">
        <v>0.4328029704541061</v>
      </c>
      <c r="H185" s="321">
        <v>70864082.406000003</v>
      </c>
      <c r="I185" s="311"/>
      <c r="K185" s="311"/>
      <c r="L185" s="311"/>
      <c r="M185" s="311"/>
    </row>
    <row r="186" spans="1:13" ht="12" customHeight="1">
      <c r="A186" s="307" t="s">
        <v>196</v>
      </c>
      <c r="B186" s="321">
        <v>812072500</v>
      </c>
      <c r="C186" s="321">
        <v>576929300</v>
      </c>
      <c r="D186" s="321">
        <v>27809600</v>
      </c>
      <c r="E186" s="321">
        <v>604738900</v>
      </c>
      <c r="F186" s="321">
        <v>1416811400</v>
      </c>
      <c r="G186" s="464">
        <v>0.42683091059261663</v>
      </c>
      <c r="H186" s="321">
        <v>4596015.6399999997</v>
      </c>
      <c r="I186" s="311"/>
      <c r="K186" s="311"/>
      <c r="L186" s="311"/>
      <c r="M186" s="311"/>
    </row>
    <row r="187" spans="1:13" ht="12" customHeight="1">
      <c r="A187" s="307" t="s">
        <v>160</v>
      </c>
      <c r="B187" s="321">
        <v>20881840000</v>
      </c>
      <c r="C187" s="321">
        <v>5294070000</v>
      </c>
      <c r="D187" s="321">
        <v>1614260000</v>
      </c>
      <c r="E187" s="321">
        <v>6908330000</v>
      </c>
      <c r="F187" s="321">
        <v>27790170000</v>
      </c>
      <c r="G187" s="464">
        <v>0.24858897948447239</v>
      </c>
      <c r="H187" s="321">
        <v>82899960</v>
      </c>
      <c r="I187" s="311"/>
      <c r="K187" s="311"/>
      <c r="L187" s="311"/>
      <c r="M187" s="311"/>
    </row>
    <row r="188" spans="1:13" ht="11.25" customHeight="1">
      <c r="B188" s="321"/>
      <c r="C188" s="321"/>
      <c r="D188" s="321"/>
      <c r="E188" s="321"/>
      <c r="F188" s="321"/>
      <c r="G188" s="464"/>
      <c r="H188" s="321"/>
    </row>
    <row r="189" spans="1:13" ht="12" customHeight="1">
      <c r="A189" s="307" t="s">
        <v>29</v>
      </c>
      <c r="B189" s="321">
        <v>6942809700</v>
      </c>
      <c r="C189" s="321">
        <v>963944400</v>
      </c>
      <c r="D189" s="321">
        <v>948937500</v>
      </c>
      <c r="E189" s="321">
        <v>1912881900</v>
      </c>
      <c r="F189" s="321">
        <v>8855691600</v>
      </c>
      <c r="G189" s="464">
        <v>0.2160059300168041</v>
      </c>
      <c r="H189" s="321">
        <v>23337159.18</v>
      </c>
      <c r="I189" s="311"/>
      <c r="K189" s="311"/>
      <c r="L189" s="311"/>
      <c r="M189" s="311"/>
    </row>
    <row r="190" spans="1:13" ht="12" customHeight="1">
      <c r="A190" s="307" t="s">
        <v>197</v>
      </c>
      <c r="B190" s="321">
        <v>2090727100</v>
      </c>
      <c r="C190" s="321">
        <v>298359700</v>
      </c>
      <c r="D190" s="321">
        <v>209704600</v>
      </c>
      <c r="E190" s="321">
        <v>508064300</v>
      </c>
      <c r="F190" s="321">
        <v>2598791400</v>
      </c>
      <c r="G190" s="464">
        <v>0.19550022368090028</v>
      </c>
      <c r="H190" s="321">
        <v>5995158.7400000002</v>
      </c>
      <c r="I190" s="311"/>
      <c r="K190" s="311"/>
      <c r="L190" s="311"/>
      <c r="M190" s="311"/>
    </row>
    <row r="191" spans="1:13" ht="12" customHeight="1">
      <c r="A191" s="307" t="s">
        <v>198</v>
      </c>
      <c r="B191" s="321">
        <v>1825801198</v>
      </c>
      <c r="C191" s="321">
        <v>256140505</v>
      </c>
      <c r="D191" s="321">
        <v>153739292</v>
      </c>
      <c r="E191" s="321">
        <v>409879797</v>
      </c>
      <c r="F191" s="321">
        <v>2235680995</v>
      </c>
      <c r="G191" s="464">
        <v>0.1833355464919538</v>
      </c>
      <c r="H191" s="321">
        <v>3893858.0714999996</v>
      </c>
      <c r="I191" s="311"/>
      <c r="K191" s="311"/>
      <c r="L191" s="311"/>
      <c r="M191" s="311"/>
    </row>
    <row r="192" spans="1:13" ht="12" customHeight="1">
      <c r="A192" s="307" t="s">
        <v>199</v>
      </c>
      <c r="B192" s="321">
        <v>9591955500</v>
      </c>
      <c r="C192" s="321">
        <v>723330100</v>
      </c>
      <c r="D192" s="321">
        <v>354400600</v>
      </c>
      <c r="E192" s="321">
        <v>1077730700</v>
      </c>
      <c r="F192" s="321">
        <v>10669686200</v>
      </c>
      <c r="G192" s="464">
        <v>0.10100865946741713</v>
      </c>
      <c r="H192" s="321">
        <v>11531718.49</v>
      </c>
      <c r="I192" s="311"/>
      <c r="K192" s="311"/>
      <c r="L192" s="311"/>
      <c r="M192" s="311"/>
    </row>
    <row r="193" spans="1:13" ht="12" customHeight="1">
      <c r="A193" s="307" t="s">
        <v>710</v>
      </c>
      <c r="B193" s="321">
        <v>54090229300</v>
      </c>
      <c r="C193" s="321">
        <v>9446656300</v>
      </c>
      <c r="D193" s="321">
        <v>1643258100</v>
      </c>
      <c r="E193" s="321">
        <v>11089914400</v>
      </c>
      <c r="F193" s="321">
        <v>65180143700</v>
      </c>
      <c r="G193" s="464">
        <v>0.17014252762379228</v>
      </c>
      <c r="H193" s="321">
        <v>109790152.56</v>
      </c>
      <c r="I193" s="311"/>
      <c r="K193" s="311"/>
      <c r="L193" s="311"/>
      <c r="M193" s="311"/>
    </row>
    <row r="194" spans="1:13" ht="9" customHeight="1">
      <c r="B194" s="321"/>
      <c r="C194" s="321"/>
      <c r="D194" s="321"/>
      <c r="E194" s="321"/>
      <c r="F194" s="321"/>
      <c r="G194" s="464"/>
      <c r="H194" s="321"/>
    </row>
    <row r="195" spans="1:13">
      <c r="A195" s="307" t="s">
        <v>201</v>
      </c>
      <c r="B195" s="321">
        <v>1723076200</v>
      </c>
      <c r="C195" s="321">
        <v>115545700</v>
      </c>
      <c r="D195" s="321">
        <v>201233100</v>
      </c>
      <c r="E195" s="321">
        <v>316778800</v>
      </c>
      <c r="F195" s="321">
        <v>2039855000</v>
      </c>
      <c r="G195" s="464">
        <v>0.15529476359839303</v>
      </c>
      <c r="H195" s="321">
        <v>2534230.4000000004</v>
      </c>
      <c r="I195" s="311"/>
      <c r="K195" s="311"/>
      <c r="L195" s="311"/>
      <c r="M195" s="311"/>
    </row>
    <row r="196" spans="1:13">
      <c r="A196" s="307" t="s">
        <v>846</v>
      </c>
      <c r="B196" s="321">
        <v>1829331800</v>
      </c>
      <c r="C196" s="321">
        <v>114129800</v>
      </c>
      <c r="D196" s="321">
        <v>857133200</v>
      </c>
      <c r="E196" s="321">
        <v>971263000</v>
      </c>
      <c r="F196" s="321">
        <v>2800594800</v>
      </c>
      <c r="G196" s="464">
        <v>0.34680597136008395</v>
      </c>
      <c r="H196" s="321">
        <v>5536199.0999999996</v>
      </c>
      <c r="I196" s="311"/>
      <c r="K196" s="311"/>
      <c r="L196" s="311"/>
      <c r="M196" s="311"/>
    </row>
    <row r="197" spans="1:13">
      <c r="A197" s="307" t="s">
        <v>205</v>
      </c>
      <c r="B197" s="321">
        <v>2933578700</v>
      </c>
      <c r="C197" s="321">
        <v>137376500</v>
      </c>
      <c r="D197" s="321">
        <v>777704900</v>
      </c>
      <c r="E197" s="321">
        <v>915081400</v>
      </c>
      <c r="F197" s="321">
        <v>3848660100</v>
      </c>
      <c r="G197" s="464">
        <v>0.23776622934303812</v>
      </c>
      <c r="H197" s="321">
        <v>8327240.7400000002</v>
      </c>
      <c r="I197" s="311"/>
      <c r="K197" s="311"/>
      <c r="L197" s="311"/>
      <c r="M197" s="311"/>
    </row>
    <row r="198" spans="1:13" ht="12" customHeight="1">
      <c r="E198" s="321"/>
      <c r="G198" s="464"/>
    </row>
    <row r="199" spans="1:13" ht="12.75" customHeight="1">
      <c r="A199" s="1160" t="s">
        <v>31</v>
      </c>
      <c r="B199" s="1160">
        <f>SUM(B147:B168,B169:B197)</f>
        <v>263808148345</v>
      </c>
      <c r="C199" s="1160">
        <f>SUM(C147:C168,C169:C197)</f>
        <v>50357401441</v>
      </c>
      <c r="D199" s="1160">
        <f>SUM(D147:D168,D169:D197)</f>
        <v>17391868443</v>
      </c>
      <c r="E199" s="1160">
        <f>SUM(E147:E168,E169:E197)</f>
        <v>67749269884</v>
      </c>
      <c r="F199" s="1160">
        <f>SUM(F147:F168,F169:F197)</f>
        <v>331557418229</v>
      </c>
      <c r="G199" s="1186">
        <f>E199/F199</f>
        <v>0.20433646228119362</v>
      </c>
      <c r="H199" s="1160">
        <f>SUM(H147:H168,H169:H197)</f>
        <v>746434865.70121002</v>
      </c>
    </row>
    <row r="200" spans="1:13" ht="12.75" customHeight="1">
      <c r="A200" s="1160" t="s">
        <v>26</v>
      </c>
      <c r="B200" s="1160">
        <f t="shared" ref="B200:H200" si="0">B140</f>
        <v>823629424644</v>
      </c>
      <c r="C200" s="1160">
        <f t="shared" si="0"/>
        <v>62736690498</v>
      </c>
      <c r="D200" s="1160">
        <f t="shared" si="0"/>
        <v>30106974716</v>
      </c>
      <c r="E200" s="1160">
        <f t="shared" si="0"/>
        <v>92843665214</v>
      </c>
      <c r="F200" s="1160">
        <f t="shared" si="0"/>
        <v>916473089858</v>
      </c>
      <c r="G200" s="1186">
        <f>E200/F200</f>
        <v>0.10130539155097873</v>
      </c>
      <c r="H200" s="1160">
        <f t="shared" si="0"/>
        <v>822812928.71288598</v>
      </c>
    </row>
    <row r="201" spans="1:13">
      <c r="A201" s="1190"/>
      <c r="B201" s="1190"/>
      <c r="C201" s="1190"/>
      <c r="D201" s="1190"/>
      <c r="E201" s="1190"/>
      <c r="F201" s="1190"/>
      <c r="G201" s="1190"/>
      <c r="H201" s="1190"/>
    </row>
    <row r="202" spans="1:13" ht="12.75" customHeight="1">
      <c r="A202" s="1160" t="s">
        <v>32</v>
      </c>
      <c r="B202" s="1160">
        <f>SUM(B199:B200)</f>
        <v>1087437572989</v>
      </c>
      <c r="C202" s="1160">
        <f>SUM(C199:C200)</f>
        <v>113094091939</v>
      </c>
      <c r="D202" s="1160">
        <f>SUM(D199:D200)</f>
        <v>47498843159</v>
      </c>
      <c r="E202" s="1160">
        <f>SUM(E199:E200)</f>
        <v>160592935098</v>
      </c>
      <c r="F202" s="1160">
        <f>SUM(F199:F200)</f>
        <v>1248030508087</v>
      </c>
      <c r="G202" s="1186">
        <f>E202/F202</f>
        <v>0.12867709087028592</v>
      </c>
      <c r="H202" s="1160">
        <f>SUM(H199:H200)</f>
        <v>1569247794.4140959</v>
      </c>
    </row>
    <row r="203" spans="1:13">
      <c r="A203" s="348"/>
      <c r="B203" s="1191"/>
      <c r="C203" s="1191"/>
      <c r="D203" s="1191"/>
      <c r="E203" s="1191"/>
      <c r="F203" s="1191"/>
      <c r="G203" s="1249"/>
      <c r="H203" s="1191"/>
    </row>
    <row r="204" spans="1:13">
      <c r="A204" s="348"/>
      <c r="B204" s="1191"/>
      <c r="C204" s="1191"/>
      <c r="D204" s="1191"/>
      <c r="E204" s="1191"/>
      <c r="F204" s="1191"/>
      <c r="G204" s="1191"/>
      <c r="H204" s="1191"/>
    </row>
    <row r="205" spans="1:13">
      <c r="A205" s="307" t="s">
        <v>1</v>
      </c>
      <c r="B205" s="1192"/>
      <c r="C205" s="1192"/>
      <c r="D205" s="1192"/>
      <c r="E205" s="1192"/>
      <c r="F205" s="1192"/>
      <c r="G205" s="1192"/>
      <c r="H205" s="1192"/>
    </row>
    <row r="206" spans="1:13">
      <c r="A206" s="307" t="s">
        <v>847</v>
      </c>
      <c r="F206" s="308"/>
      <c r="G206" s="1193"/>
    </row>
    <row r="207" spans="1:13">
      <c r="A207" s="1164" t="s">
        <v>1102</v>
      </c>
      <c r="G207" s="1193"/>
    </row>
    <row r="208" spans="1:13">
      <c r="A208" s="1164" t="s">
        <v>1081</v>
      </c>
      <c r="G208" s="1193"/>
    </row>
    <row r="209" spans="1:8">
      <c r="A209" s="1194" t="s">
        <v>1166</v>
      </c>
    </row>
    <row r="210" spans="1:8">
      <c r="B210" s="1194"/>
      <c r="C210" s="1194"/>
      <c r="D210" s="1194"/>
      <c r="E210" s="1194"/>
      <c r="F210" s="1194"/>
      <c r="G210" s="1193"/>
      <c r="H210" s="1194"/>
    </row>
    <row r="211" spans="1:8">
      <c r="B211" s="1194"/>
      <c r="C211" s="1194"/>
      <c r="D211" s="1194"/>
      <c r="E211" s="1194"/>
      <c r="F211" s="1194"/>
      <c r="G211" s="1193"/>
      <c r="H211" s="1194"/>
    </row>
    <row r="212" spans="1:8">
      <c r="B212" s="1194"/>
      <c r="C212" s="1194"/>
      <c r="D212" s="1194"/>
      <c r="E212" s="1194"/>
      <c r="F212" s="1194"/>
      <c r="G212" s="1193"/>
      <c r="H212" s="1194"/>
    </row>
    <row r="213" spans="1:8">
      <c r="B213" s="1194"/>
      <c r="C213" s="1194"/>
      <c r="D213" s="1194"/>
      <c r="E213" s="1194"/>
      <c r="F213" s="1194"/>
      <c r="G213" s="1193"/>
      <c r="H213" s="1194"/>
    </row>
    <row r="215" spans="1:8">
      <c r="B215" s="1195"/>
      <c r="C215" s="1195"/>
      <c r="D215" s="1195"/>
      <c r="E215" s="1195"/>
      <c r="F215" s="1195"/>
      <c r="G215" s="1195"/>
      <c r="H215" s="1195"/>
    </row>
    <row r="216" spans="1:8">
      <c r="B216" s="1195"/>
      <c r="C216" s="1195"/>
      <c r="D216" s="1195"/>
      <c r="E216" s="1195"/>
      <c r="F216" s="1195"/>
      <c r="G216" s="1195"/>
      <c r="H216" s="1195"/>
    </row>
    <row r="218" spans="1:8">
      <c r="B218" s="1195"/>
      <c r="C218" s="1195"/>
      <c r="D218" s="1195"/>
      <c r="E218" s="1195"/>
      <c r="F218" s="1195"/>
      <c r="G218" s="1195"/>
      <c r="H218" s="1195"/>
    </row>
  </sheetData>
  <customSheetViews>
    <customSheetView guid="{E6BBE5A7-0B25-4EE8-BA45-5EA5DBAF3AD4}" showPageBreaks="1" printArea="1">
      <selection activeCell="F172" sqref="F172"/>
      <rowBreaks count="4" manualBreakCount="4">
        <brk id="42" max="7" man="1"/>
        <brk id="84" max="7" man="1"/>
        <brk id="126" max="7" man="1"/>
        <brk id="169" max="7" man="1"/>
      </rowBreaks>
      <pageMargins left="0.25" right="0.25" top="0.7" bottom="0.75" header="0.25" footer="0.4"/>
      <printOptions horizontalCentered="1"/>
      <pageSetup fitToHeight="5" orientation="landscape" r:id="rId1"/>
      <headerFooter alignWithMargins="0"/>
    </customSheetView>
  </customSheetViews>
  <mergeCells count="11">
    <mergeCell ref="A2:H2"/>
    <mergeCell ref="C5:E5"/>
    <mergeCell ref="A44:H44"/>
    <mergeCell ref="C47:E47"/>
    <mergeCell ref="A86:H86"/>
    <mergeCell ref="C174:E174"/>
    <mergeCell ref="C89:E89"/>
    <mergeCell ref="A128:H128"/>
    <mergeCell ref="C131:E131"/>
    <mergeCell ref="C144:E144"/>
    <mergeCell ref="A171:H171"/>
  </mergeCells>
  <conditionalFormatting sqref="I1:M1048576">
    <cfRule type="cellIs" dxfId="1" priority="1" stopIfTrue="1" operator="greaterThan">
      <formula>0.35</formula>
    </cfRule>
  </conditionalFormatting>
  <printOptions horizontalCentered="1"/>
  <pageMargins left="0.25" right="0.25" top="0.7" bottom="0.75" header="0.25" footer="0.4"/>
  <pageSetup fitToHeight="5" orientation="landscape" r:id="rId2"/>
  <headerFooter alignWithMargins="0"/>
  <rowBreaks count="4" manualBreakCount="4">
    <brk id="42" max="7" man="1"/>
    <brk id="84" max="7" man="1"/>
    <brk id="126" max="7" man="1"/>
    <brk id="169" max="7" man="1"/>
  </rowBreaks>
  <ignoredErrors>
    <ignoredError sqref="G201"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X227"/>
  <sheetViews>
    <sheetView zoomScale="90" zoomScaleNormal="90" workbookViewId="0"/>
  </sheetViews>
  <sheetFormatPr defaultColWidth="10.85546875" defaultRowHeight="12"/>
  <cols>
    <col min="1" max="1" width="17.28515625" style="307" customWidth="1"/>
    <col min="2" max="2" width="18" style="321" bestFit="1" customWidth="1"/>
    <col min="3" max="3" width="0.85546875" style="307" customWidth="1"/>
    <col min="4" max="4" width="17.28515625" style="321" bestFit="1" customWidth="1"/>
    <col min="5" max="5" width="1.5703125" style="307" customWidth="1"/>
    <col min="6" max="6" width="14.42578125" style="321" customWidth="1"/>
    <col min="7" max="7" width="0.85546875" style="307" customWidth="1"/>
    <col min="8" max="8" width="12" style="321" customWidth="1"/>
    <col min="9" max="9" width="1.5703125" style="307" customWidth="1"/>
    <col min="10" max="10" width="13.42578125" style="321" customWidth="1"/>
    <col min="11" max="11" width="0.85546875" style="307" customWidth="1"/>
    <col min="12" max="12" width="11" style="321" customWidth="1"/>
    <col min="13" max="13" width="1.5703125" style="307" customWidth="1"/>
    <col min="14" max="14" width="14.42578125" style="321" customWidth="1"/>
    <col min="15" max="15" width="0.85546875" style="307" customWidth="1"/>
    <col min="16" max="16" width="12" style="321" customWidth="1"/>
    <col min="17" max="18" width="7.140625" style="311" customWidth="1"/>
    <col min="19" max="22" width="7.85546875" style="311" bestFit="1" customWidth="1"/>
    <col min="23" max="24" width="7.140625" style="311" customWidth="1"/>
    <col min="25" max="16384" width="10.85546875" style="307"/>
  </cols>
  <sheetData>
    <row r="1" spans="1:24" s="344" customFormat="1" ht="15">
      <c r="A1" s="1072" t="s">
        <v>892</v>
      </c>
      <c r="B1" s="1137"/>
      <c r="D1" s="1137"/>
      <c r="F1" s="1137"/>
      <c r="H1" s="1137"/>
      <c r="J1" s="1137"/>
      <c r="L1" s="1137"/>
      <c r="N1" s="1137"/>
      <c r="P1" s="1137"/>
      <c r="Q1" s="1138"/>
      <c r="R1" s="1138"/>
      <c r="S1" s="1138"/>
      <c r="T1" s="1138"/>
      <c r="U1" s="1138"/>
      <c r="V1" s="1138"/>
      <c r="W1" s="1138"/>
      <c r="X1" s="1138"/>
    </row>
    <row r="2" spans="1:24" s="344" customFormat="1" ht="12.75">
      <c r="A2" s="1139" t="s">
        <v>864</v>
      </c>
      <c r="B2" s="1140"/>
      <c r="C2" s="1140"/>
      <c r="D2" s="1140"/>
      <c r="E2" s="1140"/>
      <c r="F2" s="1140"/>
      <c r="G2" s="1140"/>
      <c r="H2" s="1140"/>
      <c r="I2" s="1140"/>
      <c r="J2" s="1140"/>
      <c r="K2" s="1140"/>
      <c r="L2" s="1140"/>
      <c r="M2" s="1140"/>
      <c r="N2" s="1140"/>
      <c r="O2" s="1140"/>
      <c r="P2" s="1140"/>
      <c r="Q2" s="1141"/>
      <c r="R2" s="1141"/>
      <c r="S2" s="1141"/>
      <c r="T2" s="1141"/>
      <c r="U2" s="1141"/>
      <c r="V2" s="1141"/>
      <c r="W2" s="1141"/>
      <c r="X2" s="1141"/>
    </row>
    <row r="3" spans="1:24" ht="12.75">
      <c r="A3" s="1142" t="s">
        <v>1050</v>
      </c>
      <c r="B3" s="1108"/>
      <c r="C3" s="1108"/>
      <c r="D3" s="1108"/>
      <c r="E3" s="1108"/>
      <c r="F3" s="1108"/>
      <c r="G3" s="1108"/>
      <c r="H3" s="1108"/>
      <c r="I3" s="1108"/>
      <c r="J3" s="1108"/>
      <c r="K3" s="1108"/>
      <c r="L3" s="1108"/>
      <c r="M3" s="1108"/>
      <c r="N3" s="1108"/>
      <c r="O3" s="1108"/>
      <c r="P3" s="1108"/>
      <c r="Q3" s="1143"/>
      <c r="R3" s="1143"/>
      <c r="S3" s="1143"/>
      <c r="T3" s="1143"/>
      <c r="U3" s="1143"/>
      <c r="V3" s="1143"/>
      <c r="W3" s="1143"/>
      <c r="X3" s="1143"/>
    </row>
    <row r="4" spans="1:24" ht="11.25" customHeight="1" thickBot="1">
      <c r="A4" s="1144"/>
      <c r="B4" s="347"/>
      <c r="C4" s="347"/>
      <c r="D4" s="347"/>
      <c r="E4" s="347"/>
      <c r="F4" s="347"/>
      <c r="G4" s="347"/>
      <c r="H4" s="347"/>
      <c r="I4" s="347"/>
      <c r="J4" s="347"/>
      <c r="K4" s="347"/>
      <c r="L4" s="347"/>
      <c r="M4" s="347"/>
      <c r="N4" s="347"/>
      <c r="O4" s="347"/>
      <c r="P4" s="347"/>
      <c r="Q4" s="1143"/>
      <c r="R4" s="1143"/>
      <c r="S4" s="1143"/>
      <c r="T4" s="1143"/>
      <c r="U4" s="1143"/>
      <c r="V4" s="1143"/>
      <c r="W4" s="1143"/>
      <c r="X4" s="1143"/>
    </row>
    <row r="5" spans="1:24" ht="14.25" customHeight="1">
      <c r="A5" s="344"/>
      <c r="B5" s="1364" t="s">
        <v>865</v>
      </c>
      <c r="C5" s="1364"/>
      <c r="D5" s="1364"/>
      <c r="E5" s="344"/>
      <c r="F5" s="1364" t="s">
        <v>866</v>
      </c>
      <c r="G5" s="1364"/>
      <c r="H5" s="1364"/>
      <c r="I5" s="344"/>
      <c r="J5" s="1364" t="s">
        <v>867</v>
      </c>
      <c r="K5" s="1364"/>
      <c r="L5" s="1364"/>
      <c r="M5" s="344"/>
      <c r="N5" s="1364" t="s">
        <v>868</v>
      </c>
      <c r="O5" s="1364"/>
      <c r="P5" s="1364"/>
      <c r="Q5" s="1145"/>
      <c r="R5" s="1145"/>
      <c r="S5" s="1145"/>
      <c r="T5" s="1145"/>
      <c r="U5" s="1145"/>
      <c r="V5" s="1145"/>
      <c r="W5" s="1145"/>
      <c r="X5" s="1145"/>
    </row>
    <row r="6" spans="1:24" ht="12" customHeight="1">
      <c r="A6" s="1146" t="s">
        <v>25</v>
      </c>
      <c r="B6" s="1147" t="s">
        <v>869</v>
      </c>
      <c r="C6" s="1146"/>
      <c r="D6" s="1147" t="s">
        <v>870</v>
      </c>
      <c r="E6" s="1148"/>
      <c r="F6" s="1147" t="s">
        <v>869</v>
      </c>
      <c r="G6" s="1148"/>
      <c r="H6" s="1147" t="s">
        <v>870</v>
      </c>
      <c r="I6" s="1148"/>
      <c r="J6" s="1147" t="s">
        <v>869</v>
      </c>
      <c r="K6" s="1148"/>
      <c r="L6" s="1147" t="s">
        <v>870</v>
      </c>
      <c r="M6" s="1148"/>
      <c r="N6" s="1147" t="s">
        <v>869</v>
      </c>
      <c r="O6" s="1148"/>
      <c r="P6" s="1147" t="s">
        <v>870</v>
      </c>
      <c r="Q6" s="1149"/>
      <c r="R6" s="1149"/>
      <c r="S6" s="1149"/>
      <c r="T6" s="1149"/>
      <c r="U6" s="1149"/>
      <c r="V6" s="1149"/>
      <c r="W6" s="1149"/>
      <c r="X6" s="1149"/>
    </row>
    <row r="7" spans="1:24" ht="8.25" customHeight="1"/>
    <row r="8" spans="1:24" ht="12" customHeight="1">
      <c r="A8" s="307" t="s">
        <v>435</v>
      </c>
      <c r="B8" s="1026">
        <v>392927440</v>
      </c>
      <c r="C8" s="1150"/>
      <c r="D8" s="1026">
        <v>13085971</v>
      </c>
      <c r="E8" s="1150"/>
      <c r="F8" s="1026">
        <v>23426468</v>
      </c>
      <c r="G8" s="1150"/>
      <c r="H8" s="1026">
        <v>871465</v>
      </c>
      <c r="I8" s="1150"/>
      <c r="J8" s="1026">
        <v>0</v>
      </c>
      <c r="K8" s="1150"/>
      <c r="L8" s="1026">
        <v>0</v>
      </c>
      <c r="M8" s="1150"/>
      <c r="N8" s="1026">
        <v>297839069</v>
      </c>
      <c r="O8" s="1150"/>
      <c r="P8" s="1027">
        <v>1854701.74</v>
      </c>
      <c r="Q8" s="604"/>
      <c r="R8" s="604"/>
      <c r="S8" s="604"/>
      <c r="T8" s="604"/>
      <c r="U8" s="604"/>
      <c r="V8" s="604"/>
      <c r="W8" s="604"/>
      <c r="X8" s="604"/>
    </row>
    <row r="9" spans="1:24" ht="12" customHeight="1">
      <c r="A9" s="307" t="s">
        <v>83</v>
      </c>
      <c r="B9" s="355">
        <v>659405652</v>
      </c>
      <c r="C9" s="356"/>
      <c r="D9" s="355">
        <v>27867568.731900003</v>
      </c>
      <c r="E9" s="356"/>
      <c r="F9" s="355">
        <v>16888008</v>
      </c>
      <c r="G9" s="356"/>
      <c r="H9" s="355">
        <v>722806.7424000001</v>
      </c>
      <c r="I9" s="356"/>
      <c r="J9" s="355">
        <v>0</v>
      </c>
      <c r="K9" s="356"/>
      <c r="L9" s="355">
        <v>0</v>
      </c>
      <c r="M9" s="356"/>
      <c r="N9" s="355">
        <v>394549108</v>
      </c>
      <c r="O9" s="356"/>
      <c r="P9" s="357">
        <v>3336428.6638400001</v>
      </c>
      <c r="Q9" s="604"/>
      <c r="R9" s="604"/>
      <c r="S9" s="604"/>
      <c r="T9" s="604"/>
      <c r="U9" s="604"/>
      <c r="V9" s="604"/>
      <c r="W9" s="604"/>
      <c r="X9" s="604"/>
    </row>
    <row r="10" spans="1:24" ht="12" customHeight="1">
      <c r="A10" s="307" t="s">
        <v>85</v>
      </c>
      <c r="B10" s="355">
        <v>69950263</v>
      </c>
      <c r="C10" s="356"/>
      <c r="D10" s="355">
        <v>3974153.42</v>
      </c>
      <c r="E10" s="356"/>
      <c r="F10" s="355">
        <v>87848224</v>
      </c>
      <c r="G10" s="356"/>
      <c r="H10" s="355">
        <v>5226969.41</v>
      </c>
      <c r="I10" s="356"/>
      <c r="J10" s="355">
        <v>0</v>
      </c>
      <c r="K10" s="356"/>
      <c r="L10" s="355">
        <v>0</v>
      </c>
      <c r="M10" s="356"/>
      <c r="N10" s="355">
        <v>170806258</v>
      </c>
      <c r="O10" s="356"/>
      <c r="P10" s="357">
        <v>1218083.99</v>
      </c>
      <c r="Q10" s="604"/>
      <c r="R10" s="604"/>
      <c r="S10" s="604"/>
      <c r="T10" s="604"/>
      <c r="U10" s="604"/>
      <c r="V10" s="604"/>
      <c r="W10" s="604"/>
      <c r="X10" s="604"/>
    </row>
    <row r="11" spans="1:24" ht="12" customHeight="1">
      <c r="A11" s="307" t="s">
        <v>87</v>
      </c>
      <c r="B11" s="355">
        <v>91966564</v>
      </c>
      <c r="C11" s="356"/>
      <c r="D11" s="355">
        <v>3645471.85</v>
      </c>
      <c r="E11" s="356"/>
      <c r="F11" s="355">
        <v>3962550</v>
      </c>
      <c r="G11" s="356"/>
      <c r="H11" s="355">
        <v>39625.5</v>
      </c>
      <c r="I11" s="356"/>
      <c r="J11" s="355">
        <v>0</v>
      </c>
      <c r="K11" s="356"/>
      <c r="L11" s="355">
        <v>0</v>
      </c>
      <c r="M11" s="356"/>
      <c r="N11" s="355">
        <v>42892434</v>
      </c>
      <c r="O11" s="356"/>
      <c r="P11" s="357">
        <v>224318.91</v>
      </c>
      <c r="Q11" s="604"/>
      <c r="R11" s="604"/>
      <c r="S11" s="604"/>
      <c r="T11" s="604"/>
      <c r="U11" s="604"/>
      <c r="V11" s="604"/>
      <c r="W11" s="604"/>
      <c r="X11" s="604"/>
    </row>
    <row r="12" spans="1:24" ht="12" customHeight="1">
      <c r="A12" s="307" t="s">
        <v>89</v>
      </c>
      <c r="B12" s="355">
        <v>249213875</v>
      </c>
      <c r="C12" s="356"/>
      <c r="D12" s="355">
        <v>8302875.4500000002</v>
      </c>
      <c r="E12" s="356"/>
      <c r="F12" s="355">
        <v>109064626</v>
      </c>
      <c r="G12" s="356"/>
      <c r="H12" s="355">
        <v>2181292.52</v>
      </c>
      <c r="I12" s="356"/>
      <c r="J12" s="355">
        <v>6792875</v>
      </c>
      <c r="K12" s="356"/>
      <c r="L12" s="355">
        <v>268319.05</v>
      </c>
      <c r="M12" s="356"/>
      <c r="N12" s="355">
        <v>127427771</v>
      </c>
      <c r="O12" s="356"/>
      <c r="P12" s="357">
        <v>777816.48</v>
      </c>
      <c r="Q12" s="604"/>
      <c r="R12" s="604"/>
      <c r="S12" s="604"/>
      <c r="T12" s="604"/>
      <c r="U12" s="604"/>
      <c r="V12" s="604"/>
      <c r="W12" s="604"/>
      <c r="X12" s="604"/>
    </row>
    <row r="13" spans="1:24" ht="8.25" customHeight="1">
      <c r="B13" s="355"/>
      <c r="C13" s="356"/>
      <c r="D13" s="355"/>
      <c r="E13" s="356"/>
      <c r="F13" s="355"/>
      <c r="G13" s="356"/>
      <c r="H13" s="355"/>
      <c r="I13" s="356"/>
      <c r="J13" s="355"/>
      <c r="K13" s="356"/>
      <c r="L13" s="355"/>
      <c r="M13" s="356"/>
      <c r="N13" s="355"/>
      <c r="O13" s="356"/>
      <c r="P13" s="357"/>
      <c r="Q13" s="604"/>
      <c r="R13" s="604"/>
      <c r="S13" s="604"/>
      <c r="T13" s="604"/>
      <c r="U13" s="604"/>
      <c r="V13" s="604"/>
      <c r="W13" s="604"/>
      <c r="X13" s="604"/>
    </row>
    <row r="14" spans="1:24" ht="12" customHeight="1">
      <c r="A14" s="307" t="s">
        <v>91</v>
      </c>
      <c r="B14" s="355">
        <v>92230052</v>
      </c>
      <c r="C14" s="356"/>
      <c r="D14" s="355">
        <v>4365481.83</v>
      </c>
      <c r="E14" s="356"/>
      <c r="F14" s="355">
        <v>1091429</v>
      </c>
      <c r="G14" s="356"/>
      <c r="H14" s="355">
        <v>50205.74</v>
      </c>
      <c r="I14" s="356"/>
      <c r="J14" s="355">
        <v>13682048</v>
      </c>
      <c r="K14" s="356"/>
      <c r="L14" s="355">
        <v>136820.48000000001</v>
      </c>
      <c r="M14" s="356"/>
      <c r="N14" s="355">
        <v>114120924</v>
      </c>
      <c r="O14" s="356"/>
      <c r="P14" s="357">
        <v>765574.5</v>
      </c>
      <c r="Q14" s="604"/>
      <c r="R14" s="604"/>
      <c r="S14" s="604"/>
      <c r="T14" s="604"/>
      <c r="U14" s="604"/>
      <c r="V14" s="604"/>
      <c r="W14" s="604"/>
      <c r="X14" s="604"/>
    </row>
    <row r="15" spans="1:24" ht="12" customHeight="1">
      <c r="A15" s="307" t="s">
        <v>93</v>
      </c>
      <c r="B15" s="355">
        <v>2230662427</v>
      </c>
      <c r="C15" s="356"/>
      <c r="D15" s="355">
        <v>111533121.36</v>
      </c>
      <c r="E15" s="356"/>
      <c r="F15" s="355">
        <v>2749800</v>
      </c>
      <c r="G15" s="356"/>
      <c r="H15" s="355">
        <v>137490</v>
      </c>
      <c r="I15" s="356"/>
      <c r="J15" s="355">
        <v>0</v>
      </c>
      <c r="K15" s="356"/>
      <c r="L15" s="355">
        <v>0</v>
      </c>
      <c r="M15" s="356"/>
      <c r="N15" s="355">
        <v>951527996</v>
      </c>
      <c r="O15" s="356"/>
      <c r="P15" s="357">
        <v>9451014.9800000004</v>
      </c>
      <c r="Q15" s="604"/>
      <c r="R15" s="604"/>
      <c r="S15" s="604"/>
      <c r="T15" s="604"/>
      <c r="U15" s="604"/>
      <c r="V15" s="604"/>
      <c r="W15" s="604"/>
      <c r="X15" s="604"/>
    </row>
    <row r="16" spans="1:24" ht="12" customHeight="1">
      <c r="A16" s="307" t="s">
        <v>95</v>
      </c>
      <c r="B16" s="355">
        <v>685423150</v>
      </c>
      <c r="C16" s="356"/>
      <c r="D16" s="355">
        <v>15942020.169999998</v>
      </c>
      <c r="E16" s="356"/>
      <c r="F16" s="355">
        <v>199672770</v>
      </c>
      <c r="G16" s="356"/>
      <c r="H16" s="355">
        <v>3993455.4</v>
      </c>
      <c r="I16" s="356"/>
      <c r="J16" s="355">
        <v>0</v>
      </c>
      <c r="K16" s="356"/>
      <c r="L16" s="355">
        <v>0</v>
      </c>
      <c r="M16" s="356"/>
      <c r="N16" s="355">
        <v>427258850</v>
      </c>
      <c r="O16" s="356"/>
      <c r="P16" s="357">
        <v>2495674.2400000002</v>
      </c>
      <c r="Q16" s="604"/>
      <c r="R16" s="604"/>
      <c r="S16" s="604"/>
      <c r="T16" s="604"/>
      <c r="U16" s="604"/>
      <c r="V16" s="604"/>
      <c r="W16" s="604"/>
      <c r="X16" s="604"/>
    </row>
    <row r="17" spans="1:24" ht="12" customHeight="1">
      <c r="A17" s="307" t="s">
        <v>97</v>
      </c>
      <c r="B17" s="355">
        <v>58051100</v>
      </c>
      <c r="C17" s="356"/>
      <c r="D17" s="355">
        <v>203436.84000000003</v>
      </c>
      <c r="E17" s="356"/>
      <c r="F17" s="355">
        <v>368100</v>
      </c>
      <c r="G17" s="356"/>
      <c r="H17" s="355">
        <v>1288.3499999999999</v>
      </c>
      <c r="I17" s="356"/>
      <c r="J17" s="355">
        <v>0</v>
      </c>
      <c r="K17" s="356"/>
      <c r="L17" s="355">
        <v>0</v>
      </c>
      <c r="M17" s="356"/>
      <c r="N17" s="355">
        <v>1459194817</v>
      </c>
      <c r="O17" s="356"/>
      <c r="P17" s="357">
        <v>7002625.7400000002</v>
      </c>
      <c r="Q17" s="604"/>
      <c r="R17" s="604"/>
      <c r="S17" s="604"/>
      <c r="T17" s="604"/>
      <c r="U17" s="604"/>
      <c r="V17" s="604"/>
      <c r="W17" s="604"/>
      <c r="X17" s="604"/>
    </row>
    <row r="18" spans="1:24" ht="12" customHeight="1">
      <c r="A18" s="307" t="s">
        <v>99</v>
      </c>
      <c r="B18" s="355">
        <v>949840857</v>
      </c>
      <c r="C18" s="356"/>
      <c r="D18" s="355">
        <v>21068988.980000004</v>
      </c>
      <c r="E18" s="356"/>
      <c r="F18" s="355">
        <v>310057290</v>
      </c>
      <c r="G18" s="356"/>
      <c r="H18" s="355">
        <v>3720687.48</v>
      </c>
      <c r="I18" s="356"/>
      <c r="J18" s="355">
        <v>0</v>
      </c>
      <c r="K18" s="356"/>
      <c r="L18" s="355">
        <v>0</v>
      </c>
      <c r="M18" s="356"/>
      <c r="N18" s="355">
        <v>331613150</v>
      </c>
      <c r="O18" s="356"/>
      <c r="P18" s="357">
        <v>1727396.6600000001</v>
      </c>
      <c r="Q18" s="604"/>
      <c r="R18" s="604"/>
      <c r="S18" s="604"/>
      <c r="T18" s="604"/>
      <c r="U18" s="604"/>
      <c r="V18" s="604"/>
      <c r="W18" s="604"/>
      <c r="X18" s="604"/>
    </row>
    <row r="19" spans="1:24" ht="8.25" customHeight="1">
      <c r="B19" s="355"/>
      <c r="C19" s="1151"/>
      <c r="D19" s="355"/>
      <c r="E19" s="1151"/>
      <c r="F19" s="355"/>
      <c r="G19" s="1151"/>
      <c r="H19" s="355"/>
      <c r="I19" s="1151"/>
      <c r="J19" s="355"/>
      <c r="K19" s="1151"/>
      <c r="L19" s="355"/>
      <c r="M19" s="1151"/>
      <c r="N19" s="355"/>
      <c r="O19" s="1151"/>
      <c r="P19" s="357"/>
      <c r="Q19" s="604"/>
      <c r="R19" s="604"/>
      <c r="S19" s="604"/>
      <c r="T19" s="604"/>
      <c r="U19" s="604"/>
      <c r="V19" s="604"/>
      <c r="W19" s="604"/>
      <c r="X19" s="604"/>
    </row>
    <row r="20" spans="1:24" ht="12" customHeight="1">
      <c r="A20" s="307" t="s">
        <v>101</v>
      </c>
      <c r="B20" s="355">
        <v>65418882</v>
      </c>
      <c r="C20" s="356"/>
      <c r="D20" s="355">
        <v>1434543.77</v>
      </c>
      <c r="E20" s="356"/>
      <c r="F20" s="355">
        <v>22589810</v>
      </c>
      <c r="G20" s="356"/>
      <c r="H20" s="355">
        <v>201049.34</v>
      </c>
      <c r="I20" s="356"/>
      <c r="J20" s="355">
        <v>40886880</v>
      </c>
      <c r="K20" s="356"/>
      <c r="L20" s="355">
        <v>298474.25</v>
      </c>
      <c r="M20" s="356"/>
      <c r="N20" s="355">
        <v>68192057</v>
      </c>
      <c r="O20" s="356"/>
      <c r="P20" s="357">
        <v>409158.72</v>
      </c>
      <c r="Q20" s="604"/>
      <c r="R20" s="604"/>
      <c r="S20" s="604"/>
      <c r="T20" s="604"/>
      <c r="U20" s="604"/>
      <c r="V20" s="604"/>
      <c r="W20" s="604"/>
      <c r="X20" s="604"/>
    </row>
    <row r="21" spans="1:24" ht="12" customHeight="1">
      <c r="A21" s="307" t="s">
        <v>103</v>
      </c>
      <c r="B21" s="355">
        <v>368622090</v>
      </c>
      <c r="C21" s="356"/>
      <c r="D21" s="355">
        <v>9872132</v>
      </c>
      <c r="E21" s="356"/>
      <c r="F21" s="355">
        <v>192175546</v>
      </c>
      <c r="G21" s="356"/>
      <c r="H21" s="355">
        <v>3459159</v>
      </c>
      <c r="I21" s="356"/>
      <c r="J21" s="355">
        <v>0</v>
      </c>
      <c r="K21" s="356"/>
      <c r="L21" s="355">
        <v>0</v>
      </c>
      <c r="M21" s="356"/>
      <c r="N21" s="355">
        <v>285856059</v>
      </c>
      <c r="O21" s="356"/>
      <c r="P21" s="357">
        <v>2262415</v>
      </c>
      <c r="Q21" s="604"/>
      <c r="R21" s="604"/>
      <c r="S21" s="604"/>
      <c r="T21" s="604"/>
      <c r="U21" s="604"/>
      <c r="V21" s="604"/>
      <c r="W21" s="604"/>
      <c r="X21" s="604"/>
    </row>
    <row r="22" spans="1:24" ht="12" customHeight="1">
      <c r="A22" s="307" t="s">
        <v>105</v>
      </c>
      <c r="B22" s="355">
        <v>124326260</v>
      </c>
      <c r="C22" s="356"/>
      <c r="D22" s="355">
        <v>4174866.7199999997</v>
      </c>
      <c r="E22" s="356"/>
      <c r="F22" s="355">
        <v>18163830</v>
      </c>
      <c r="G22" s="356"/>
      <c r="H22" s="355">
        <v>617570.22</v>
      </c>
      <c r="I22" s="356"/>
      <c r="J22" s="355">
        <v>7802300</v>
      </c>
      <c r="K22" s="356"/>
      <c r="L22" s="355">
        <v>93627.6</v>
      </c>
      <c r="M22" s="356"/>
      <c r="N22" s="355">
        <v>975481233</v>
      </c>
      <c r="O22" s="356"/>
      <c r="P22" s="357">
        <v>4585039.57</v>
      </c>
      <c r="Q22" s="604"/>
      <c r="R22" s="604"/>
      <c r="S22" s="604"/>
      <c r="T22" s="604"/>
      <c r="U22" s="604"/>
      <c r="V22" s="604"/>
      <c r="W22" s="604"/>
      <c r="X22" s="604"/>
    </row>
    <row r="23" spans="1:24" ht="12" customHeight="1">
      <c r="A23" s="307" t="s">
        <v>107</v>
      </c>
      <c r="B23" s="355">
        <v>288130603</v>
      </c>
      <c r="C23" s="356"/>
      <c r="D23" s="355">
        <v>5379042.21</v>
      </c>
      <c r="E23" s="356"/>
      <c r="F23" s="355">
        <v>227776565</v>
      </c>
      <c r="G23" s="356"/>
      <c r="H23" s="355">
        <v>4441643.0199999996</v>
      </c>
      <c r="I23" s="356"/>
      <c r="J23" s="355">
        <v>5453555</v>
      </c>
      <c r="K23" s="356"/>
      <c r="L23" s="355">
        <v>109071.1</v>
      </c>
      <c r="M23" s="356"/>
      <c r="N23" s="355">
        <v>134739845</v>
      </c>
      <c r="O23" s="356"/>
      <c r="P23" s="357">
        <v>526701.03</v>
      </c>
      <c r="Q23" s="604"/>
      <c r="R23" s="604"/>
      <c r="S23" s="604"/>
      <c r="T23" s="604"/>
      <c r="U23" s="604"/>
      <c r="V23" s="604"/>
      <c r="W23" s="604"/>
      <c r="X23" s="604"/>
    </row>
    <row r="24" spans="1:24" ht="12" customHeight="1">
      <c r="A24" s="307" t="s">
        <v>109</v>
      </c>
      <c r="B24" s="355">
        <v>109421393</v>
      </c>
      <c r="C24" s="356"/>
      <c r="D24" s="355">
        <v>4097989.29</v>
      </c>
      <c r="E24" s="356"/>
      <c r="F24" s="355">
        <v>7425880</v>
      </c>
      <c r="G24" s="356"/>
      <c r="H24" s="355">
        <v>215350.52</v>
      </c>
      <c r="I24" s="356"/>
      <c r="J24" s="355">
        <v>19487757</v>
      </c>
      <c r="K24" s="356"/>
      <c r="L24" s="355">
        <v>194877.57</v>
      </c>
      <c r="M24" s="356"/>
      <c r="N24" s="355">
        <v>641595141</v>
      </c>
      <c r="O24" s="356"/>
      <c r="P24" s="357">
        <v>3530317.39</v>
      </c>
      <c r="Q24" s="604"/>
      <c r="R24" s="604"/>
      <c r="S24" s="604"/>
      <c r="T24" s="604"/>
      <c r="U24" s="604"/>
      <c r="V24" s="604"/>
      <c r="W24" s="604"/>
      <c r="X24" s="604"/>
    </row>
    <row r="25" spans="1:24" ht="8.25" customHeight="1">
      <c r="B25" s="355"/>
      <c r="C25" s="356"/>
      <c r="D25" s="355"/>
      <c r="E25" s="356"/>
      <c r="F25" s="355"/>
      <c r="G25" s="356"/>
      <c r="H25" s="355"/>
      <c r="I25" s="356"/>
      <c r="J25" s="355"/>
      <c r="K25" s="356"/>
      <c r="L25" s="355"/>
      <c r="M25" s="356"/>
      <c r="N25" s="355"/>
      <c r="O25" s="356"/>
      <c r="P25" s="357"/>
      <c r="Q25" s="604"/>
      <c r="R25" s="604"/>
      <c r="S25" s="604"/>
      <c r="T25" s="604"/>
      <c r="U25" s="604"/>
      <c r="V25" s="604"/>
      <c r="W25" s="604"/>
      <c r="X25" s="604"/>
    </row>
    <row r="26" spans="1:24" ht="12" customHeight="1">
      <c r="A26" s="307" t="s">
        <v>111</v>
      </c>
      <c r="B26" s="355">
        <v>368892520</v>
      </c>
      <c r="C26" s="356"/>
      <c r="D26" s="355">
        <v>14927782.330000002</v>
      </c>
      <c r="E26" s="356"/>
      <c r="F26" s="355">
        <v>186943782</v>
      </c>
      <c r="G26" s="356"/>
      <c r="H26" s="355">
        <v>6075673</v>
      </c>
      <c r="I26" s="356"/>
      <c r="J26" s="355">
        <v>0</v>
      </c>
      <c r="K26" s="356"/>
      <c r="L26" s="355">
        <v>0</v>
      </c>
      <c r="M26" s="356"/>
      <c r="N26" s="355">
        <v>354102476</v>
      </c>
      <c r="O26" s="356"/>
      <c r="P26" s="357">
        <v>1863655.1159999999</v>
      </c>
      <c r="Q26" s="604"/>
      <c r="R26" s="604"/>
      <c r="S26" s="604"/>
      <c r="T26" s="604"/>
      <c r="U26" s="604"/>
      <c r="V26" s="604"/>
      <c r="W26" s="604"/>
      <c r="X26" s="604"/>
    </row>
    <row r="27" spans="1:24" ht="12" customHeight="1">
      <c r="A27" s="307" t="s">
        <v>113</v>
      </c>
      <c r="B27" s="355">
        <v>294097398</v>
      </c>
      <c r="C27" s="356"/>
      <c r="D27" s="355">
        <v>10685597.67</v>
      </c>
      <c r="E27" s="356"/>
      <c r="F27" s="355">
        <v>7842570</v>
      </c>
      <c r="G27" s="356"/>
      <c r="H27" s="355">
        <v>274489.95</v>
      </c>
      <c r="I27" s="356"/>
      <c r="J27" s="355">
        <v>0</v>
      </c>
      <c r="K27" s="356"/>
      <c r="L27" s="355">
        <v>0</v>
      </c>
      <c r="M27" s="356"/>
      <c r="N27" s="355">
        <v>450539996</v>
      </c>
      <c r="O27" s="356"/>
      <c r="P27" s="357">
        <v>3774500.8969999999</v>
      </c>
      <c r="Q27" s="604"/>
      <c r="R27" s="604"/>
      <c r="S27" s="604"/>
      <c r="T27" s="604"/>
      <c r="U27" s="604"/>
      <c r="V27" s="604"/>
      <c r="W27" s="604"/>
      <c r="X27" s="604"/>
    </row>
    <row r="28" spans="1:24" ht="12" customHeight="1">
      <c r="A28" s="307" t="s">
        <v>115</v>
      </c>
      <c r="B28" s="355">
        <v>269839875</v>
      </c>
      <c r="C28" s="356"/>
      <c r="D28" s="355">
        <v>5075803.5125000002</v>
      </c>
      <c r="E28" s="356"/>
      <c r="F28" s="355">
        <v>53794835</v>
      </c>
      <c r="G28" s="356"/>
      <c r="H28" s="355">
        <v>941409.61250000005</v>
      </c>
      <c r="I28" s="356"/>
      <c r="J28" s="355">
        <v>29157025</v>
      </c>
      <c r="K28" s="356"/>
      <c r="L28" s="355">
        <v>201183.4725</v>
      </c>
      <c r="M28" s="356"/>
      <c r="N28" s="355">
        <v>125696739</v>
      </c>
      <c r="O28" s="356"/>
      <c r="P28" s="357">
        <v>857810.04999999993</v>
      </c>
      <c r="Q28" s="604"/>
      <c r="R28" s="604"/>
      <c r="S28" s="604"/>
      <c r="T28" s="604"/>
      <c r="U28" s="604"/>
      <c r="V28" s="604"/>
      <c r="W28" s="604"/>
      <c r="X28" s="604"/>
    </row>
    <row r="29" spans="1:24" ht="12" customHeight="1">
      <c r="A29" s="307" t="s">
        <v>117</v>
      </c>
      <c r="B29" s="355">
        <v>78838122</v>
      </c>
      <c r="C29" s="356"/>
      <c r="D29" s="355">
        <v>2901544.87</v>
      </c>
      <c r="E29" s="356"/>
      <c r="F29" s="355">
        <v>3696329</v>
      </c>
      <c r="G29" s="356"/>
      <c r="H29" s="355">
        <v>110889.87</v>
      </c>
      <c r="I29" s="356"/>
      <c r="J29" s="355">
        <v>1230421</v>
      </c>
      <c r="K29" s="356"/>
      <c r="L29" s="355">
        <v>34451.78</v>
      </c>
      <c r="M29" s="356"/>
      <c r="N29" s="355">
        <v>134975217</v>
      </c>
      <c r="O29" s="356"/>
      <c r="P29" s="357">
        <v>1025811.64</v>
      </c>
      <c r="Q29" s="604"/>
      <c r="R29" s="604"/>
      <c r="S29" s="604"/>
      <c r="T29" s="604"/>
      <c r="U29" s="604"/>
      <c r="V29" s="604"/>
      <c r="W29" s="604"/>
      <c r="X29" s="604"/>
    </row>
    <row r="30" spans="1:24" ht="12" customHeight="1">
      <c r="A30" s="307" t="s">
        <v>119</v>
      </c>
      <c r="B30" s="355">
        <v>99918412</v>
      </c>
      <c r="C30" s="356"/>
      <c r="D30" s="355">
        <v>3543424.44</v>
      </c>
      <c r="E30" s="356"/>
      <c r="F30" s="355">
        <v>11119083</v>
      </c>
      <c r="G30" s="356"/>
      <c r="H30" s="355">
        <v>333572.49</v>
      </c>
      <c r="I30" s="356"/>
      <c r="J30" s="355">
        <v>958375</v>
      </c>
      <c r="K30" s="356"/>
      <c r="L30" s="355">
        <v>30668</v>
      </c>
      <c r="M30" s="356"/>
      <c r="N30" s="355">
        <v>89162041</v>
      </c>
      <c r="O30" s="356"/>
      <c r="P30" s="357">
        <v>472558.82</v>
      </c>
      <c r="Q30" s="604"/>
      <c r="R30" s="604"/>
      <c r="S30" s="604"/>
      <c r="T30" s="604"/>
      <c r="U30" s="604"/>
      <c r="V30" s="604"/>
      <c r="W30" s="604"/>
      <c r="X30" s="604"/>
    </row>
    <row r="31" spans="1:24" ht="8.25" customHeight="1">
      <c r="B31" s="355"/>
      <c r="C31" s="1151"/>
      <c r="D31" s="355"/>
      <c r="E31" s="1151"/>
      <c r="F31" s="355"/>
      <c r="G31" s="1151"/>
      <c r="H31" s="355"/>
      <c r="I31" s="1151"/>
      <c r="J31" s="355"/>
      <c r="K31" s="1151"/>
      <c r="L31" s="355"/>
      <c r="M31" s="1151"/>
      <c r="N31" s="355"/>
      <c r="O31" s="1151"/>
      <c r="P31" s="357"/>
      <c r="Q31" s="604"/>
      <c r="R31" s="604"/>
      <c r="S31" s="604"/>
      <c r="T31" s="604"/>
      <c r="U31" s="604"/>
      <c r="V31" s="604"/>
      <c r="W31" s="604"/>
      <c r="X31" s="604"/>
    </row>
    <row r="32" spans="1:24" ht="12" customHeight="1">
      <c r="A32" s="307" t="s">
        <v>121</v>
      </c>
      <c r="B32" s="355">
        <v>3809986441</v>
      </c>
      <c r="C32" s="356"/>
      <c r="D32" s="355">
        <v>117733027.93999998</v>
      </c>
      <c r="E32" s="356"/>
      <c r="F32" s="355">
        <v>467467060</v>
      </c>
      <c r="G32" s="356"/>
      <c r="H32" s="355">
        <v>4716113.01</v>
      </c>
      <c r="I32" s="356"/>
      <c r="J32" s="355">
        <v>0</v>
      </c>
      <c r="K32" s="356"/>
      <c r="L32" s="355">
        <v>0</v>
      </c>
      <c r="M32" s="356"/>
      <c r="N32" s="355">
        <v>1409385158</v>
      </c>
      <c r="O32" s="356"/>
      <c r="P32" s="357">
        <v>13544699.43</v>
      </c>
      <c r="Q32" s="604"/>
      <c r="R32" s="604"/>
      <c r="S32" s="604"/>
      <c r="T32" s="604"/>
      <c r="U32" s="604"/>
      <c r="V32" s="604"/>
      <c r="W32" s="604"/>
      <c r="X32" s="604"/>
    </row>
    <row r="33" spans="1:24" ht="12" customHeight="1">
      <c r="A33" s="307" t="s">
        <v>123</v>
      </c>
      <c r="B33" s="355">
        <v>144309022</v>
      </c>
      <c r="C33" s="356"/>
      <c r="D33" s="355">
        <v>6590840.96</v>
      </c>
      <c r="E33" s="356"/>
      <c r="F33" s="355">
        <v>13196968</v>
      </c>
      <c r="G33" s="356"/>
      <c r="H33" s="355">
        <v>164962.1</v>
      </c>
      <c r="I33" s="356"/>
      <c r="J33" s="355">
        <v>0</v>
      </c>
      <c r="K33" s="356"/>
      <c r="L33" s="355">
        <v>0</v>
      </c>
      <c r="M33" s="356"/>
      <c r="N33" s="355">
        <v>67718041</v>
      </c>
      <c r="O33" s="356"/>
      <c r="P33" s="357">
        <v>487569.91999999998</v>
      </c>
      <c r="Q33" s="604"/>
      <c r="R33" s="604"/>
      <c r="S33" s="604"/>
      <c r="T33" s="604"/>
      <c r="U33" s="604"/>
      <c r="V33" s="604"/>
      <c r="W33" s="604"/>
      <c r="X33" s="604"/>
    </row>
    <row r="34" spans="1:24" ht="12" customHeight="1">
      <c r="A34" s="307" t="s">
        <v>125</v>
      </c>
      <c r="B34" s="355">
        <v>37514075</v>
      </c>
      <c r="C34" s="356"/>
      <c r="D34" s="355">
        <v>1039431.67</v>
      </c>
      <c r="E34" s="356"/>
      <c r="F34" s="355">
        <v>1951604</v>
      </c>
      <c r="G34" s="356"/>
      <c r="H34" s="355">
        <v>42935.28</v>
      </c>
      <c r="I34" s="356"/>
      <c r="J34" s="355">
        <v>410566</v>
      </c>
      <c r="K34" s="356"/>
      <c r="L34" s="355">
        <v>14369.84</v>
      </c>
      <c r="M34" s="356"/>
      <c r="N34" s="355">
        <v>18319870</v>
      </c>
      <c r="O34" s="356"/>
      <c r="P34" s="357">
        <v>111825.42</v>
      </c>
      <c r="Q34" s="604"/>
      <c r="R34" s="604"/>
      <c r="S34" s="604"/>
      <c r="T34" s="604"/>
      <c r="U34" s="604"/>
      <c r="V34" s="604"/>
      <c r="W34" s="604"/>
      <c r="X34" s="604"/>
    </row>
    <row r="35" spans="1:24" ht="12" customHeight="1">
      <c r="A35" s="307" t="s">
        <v>127</v>
      </c>
      <c r="B35" s="355">
        <v>816655578</v>
      </c>
      <c r="C35" s="356"/>
      <c r="D35" s="355">
        <v>25168232.470000003</v>
      </c>
      <c r="E35" s="356"/>
      <c r="F35" s="355">
        <v>83033036</v>
      </c>
      <c r="G35" s="356"/>
      <c r="H35" s="355">
        <v>1660660.72</v>
      </c>
      <c r="I35" s="356"/>
      <c r="J35" s="355">
        <v>0</v>
      </c>
      <c r="K35" s="356"/>
      <c r="L35" s="355">
        <v>0</v>
      </c>
      <c r="M35" s="356"/>
      <c r="N35" s="355">
        <v>206779011</v>
      </c>
      <c r="O35" s="356"/>
      <c r="P35" s="357">
        <v>1577652.28</v>
      </c>
      <c r="Q35" s="604"/>
      <c r="R35" s="604"/>
      <c r="S35" s="604"/>
      <c r="T35" s="604"/>
      <c r="U35" s="604"/>
      <c r="V35" s="604"/>
      <c r="W35" s="604"/>
      <c r="X35" s="604"/>
    </row>
    <row r="36" spans="1:24" ht="12" customHeight="1">
      <c r="A36" s="307" t="s">
        <v>129</v>
      </c>
      <c r="B36" s="355">
        <v>68988203</v>
      </c>
      <c r="C36" s="356"/>
      <c r="D36" s="355">
        <v>2858901.3299999996</v>
      </c>
      <c r="E36" s="356"/>
      <c r="F36" s="355">
        <v>4289336</v>
      </c>
      <c r="G36" s="356"/>
      <c r="H36" s="355">
        <v>160850.15</v>
      </c>
      <c r="I36" s="356"/>
      <c r="J36" s="355">
        <v>0</v>
      </c>
      <c r="K36" s="356"/>
      <c r="L36" s="355">
        <v>0</v>
      </c>
      <c r="M36" s="356"/>
      <c r="N36" s="355">
        <v>106052005</v>
      </c>
      <c r="O36" s="356"/>
      <c r="P36" s="357">
        <v>831835.08</v>
      </c>
      <c r="Q36" s="604"/>
      <c r="R36" s="604"/>
      <c r="S36" s="604"/>
      <c r="T36" s="604"/>
      <c r="U36" s="604"/>
      <c r="V36" s="604"/>
      <c r="W36" s="604"/>
      <c r="X36" s="604"/>
    </row>
    <row r="37" spans="1:24" ht="8.25" customHeight="1">
      <c r="B37" s="355"/>
      <c r="C37" s="356"/>
      <c r="D37" s="355"/>
      <c r="E37" s="356"/>
      <c r="F37" s="355"/>
      <c r="G37" s="356"/>
      <c r="H37" s="355"/>
      <c r="I37" s="356"/>
      <c r="J37" s="603"/>
      <c r="K37" s="356"/>
      <c r="L37" s="603"/>
      <c r="M37" s="356"/>
      <c r="N37" s="355"/>
      <c r="O37" s="356"/>
      <c r="P37" s="357"/>
      <c r="Q37" s="604"/>
      <c r="R37" s="604"/>
      <c r="S37" s="604"/>
      <c r="T37" s="604"/>
      <c r="U37" s="604"/>
      <c r="V37" s="604"/>
      <c r="W37" s="604"/>
      <c r="X37" s="604"/>
    </row>
    <row r="38" spans="1:24" ht="12" customHeight="1">
      <c r="A38" s="307" t="s">
        <v>131</v>
      </c>
      <c r="B38" s="355">
        <v>136088656</v>
      </c>
      <c r="C38" s="356"/>
      <c r="D38" s="355">
        <v>2312279.56</v>
      </c>
      <c r="E38" s="356"/>
      <c r="F38" s="355">
        <v>151109249</v>
      </c>
      <c r="G38" s="356"/>
      <c r="H38" s="355">
        <v>2750188.33</v>
      </c>
      <c r="I38" s="356"/>
      <c r="J38" s="355">
        <v>774644</v>
      </c>
      <c r="K38" s="356"/>
      <c r="L38" s="355">
        <v>81337.8</v>
      </c>
      <c r="M38" s="356"/>
      <c r="N38" s="355">
        <v>113434820</v>
      </c>
      <c r="O38" s="356"/>
      <c r="P38" s="357">
        <v>637704.36</v>
      </c>
      <c r="Q38" s="604"/>
      <c r="R38" s="604"/>
      <c r="S38" s="604"/>
      <c r="T38" s="604"/>
      <c r="U38" s="604"/>
      <c r="V38" s="604"/>
      <c r="W38" s="604"/>
      <c r="X38" s="604"/>
    </row>
    <row r="39" spans="1:24" ht="12" customHeight="1">
      <c r="A39" s="307" t="s">
        <v>1073</v>
      </c>
      <c r="B39" s="355">
        <v>261895241</v>
      </c>
      <c r="C39" s="356"/>
      <c r="D39" s="355">
        <v>11783302.76</v>
      </c>
      <c r="E39" s="356"/>
      <c r="F39" s="355">
        <v>97103279</v>
      </c>
      <c r="G39" s="356"/>
      <c r="H39" s="355">
        <v>3204416.2800000003</v>
      </c>
      <c r="I39" s="356"/>
      <c r="J39" s="355">
        <v>0</v>
      </c>
      <c r="K39" s="356"/>
      <c r="L39" s="355">
        <v>0</v>
      </c>
      <c r="M39" s="356"/>
      <c r="N39" s="355">
        <v>183649625</v>
      </c>
      <c r="O39" s="356"/>
      <c r="P39" s="357">
        <v>1464237.02</v>
      </c>
      <c r="Q39" s="604"/>
      <c r="R39" s="604"/>
      <c r="S39" s="604"/>
      <c r="T39" s="604"/>
      <c r="U39" s="604"/>
      <c r="V39" s="604"/>
      <c r="W39" s="604"/>
      <c r="X39" s="604"/>
    </row>
    <row r="40" spans="1:24" ht="12" customHeight="1">
      <c r="A40" s="307" t="s">
        <v>135</v>
      </c>
      <c r="B40" s="355">
        <v>105426801</v>
      </c>
      <c r="C40" s="356"/>
      <c r="D40" s="355">
        <v>4027901.6399999997</v>
      </c>
      <c r="E40" s="356"/>
      <c r="F40" s="355">
        <v>1165900</v>
      </c>
      <c r="G40" s="356"/>
      <c r="H40" s="355">
        <v>46636</v>
      </c>
      <c r="I40" s="356"/>
      <c r="J40" s="355">
        <v>2247210</v>
      </c>
      <c r="K40" s="356"/>
      <c r="L40" s="355">
        <v>84271.88</v>
      </c>
      <c r="M40" s="356"/>
      <c r="N40" s="355">
        <v>45476749</v>
      </c>
      <c r="O40" s="356"/>
      <c r="P40" s="357">
        <v>402722.25999999995</v>
      </c>
      <c r="Q40" s="604"/>
      <c r="R40" s="604"/>
      <c r="S40" s="604"/>
      <c r="T40" s="604"/>
      <c r="U40" s="604"/>
      <c r="V40" s="604"/>
      <c r="W40" s="604"/>
      <c r="X40" s="604"/>
    </row>
    <row r="41" spans="1:24" ht="12" customHeight="1">
      <c r="A41" s="307" t="s">
        <v>137</v>
      </c>
      <c r="B41" s="355">
        <v>14571353923</v>
      </c>
      <c r="C41" s="356"/>
      <c r="D41" s="355">
        <v>570130695</v>
      </c>
      <c r="E41" s="356"/>
      <c r="F41" s="355">
        <v>31699538</v>
      </c>
      <c r="G41" s="356"/>
      <c r="H41" s="355">
        <v>1451601</v>
      </c>
      <c r="I41" s="356"/>
      <c r="J41" s="355">
        <v>0</v>
      </c>
      <c r="K41" s="356"/>
      <c r="L41" s="355">
        <v>0</v>
      </c>
      <c r="M41" s="356"/>
      <c r="N41" s="355">
        <v>3741633083</v>
      </c>
      <c r="O41" s="356"/>
      <c r="P41" s="357">
        <v>42506660.739999995</v>
      </c>
      <c r="Q41" s="604"/>
      <c r="R41" s="604"/>
      <c r="S41" s="604"/>
      <c r="T41" s="604"/>
      <c r="U41" s="604"/>
      <c r="V41" s="604"/>
      <c r="W41" s="604"/>
      <c r="X41" s="604"/>
    </row>
    <row r="42" spans="1:24" ht="12" customHeight="1">
      <c r="A42" s="307" t="s">
        <v>139</v>
      </c>
      <c r="B42" s="355">
        <v>918848396</v>
      </c>
      <c r="C42" s="356"/>
      <c r="D42" s="355">
        <v>35544015</v>
      </c>
      <c r="E42" s="356"/>
      <c r="F42" s="355">
        <v>10924204</v>
      </c>
      <c r="G42" s="356"/>
      <c r="H42" s="355">
        <v>251256</v>
      </c>
      <c r="I42" s="356"/>
      <c r="J42" s="355">
        <v>0</v>
      </c>
      <c r="K42" s="356"/>
      <c r="L42" s="355">
        <v>0</v>
      </c>
      <c r="M42" s="356"/>
      <c r="N42" s="355">
        <v>657629104</v>
      </c>
      <c r="O42" s="356"/>
      <c r="P42" s="357">
        <v>6837158.6299999999</v>
      </c>
      <c r="Q42" s="604"/>
      <c r="R42" s="604"/>
      <c r="S42" s="604"/>
      <c r="T42" s="604"/>
      <c r="U42" s="604"/>
      <c r="V42" s="604"/>
      <c r="W42" s="604"/>
      <c r="X42" s="604"/>
    </row>
    <row r="43" spans="1:24" ht="15">
      <c r="A43" s="1072" t="s">
        <v>893</v>
      </c>
      <c r="B43" s="1137"/>
      <c r="C43" s="344"/>
      <c r="D43" s="1137"/>
      <c r="E43" s="344"/>
      <c r="F43" s="1137"/>
      <c r="G43" s="344"/>
      <c r="H43" s="1137"/>
      <c r="I43" s="344"/>
      <c r="J43" s="1137"/>
      <c r="K43" s="344"/>
      <c r="L43" s="1137"/>
      <c r="M43" s="344"/>
      <c r="N43" s="1137"/>
      <c r="O43" s="344"/>
      <c r="P43" s="1137"/>
      <c r="Q43" s="1138"/>
      <c r="R43" s="1138"/>
      <c r="S43" s="1138"/>
      <c r="T43" s="1138"/>
      <c r="U43" s="1138"/>
      <c r="V43" s="1138"/>
      <c r="W43" s="1138"/>
      <c r="X43" s="1138"/>
    </row>
    <row r="44" spans="1:24" ht="12.75">
      <c r="A44" s="1139" t="s">
        <v>864</v>
      </c>
      <c r="B44" s="1140"/>
      <c r="C44" s="1140"/>
      <c r="D44" s="1140"/>
      <c r="E44" s="1140"/>
      <c r="F44" s="1140"/>
      <c r="G44" s="1140"/>
      <c r="H44" s="1140"/>
      <c r="I44" s="1140"/>
      <c r="J44" s="1140"/>
      <c r="K44" s="1140"/>
      <c r="L44" s="1140"/>
      <c r="M44" s="1140"/>
      <c r="N44" s="1140"/>
      <c r="O44" s="1140"/>
      <c r="P44" s="1140"/>
      <c r="Q44" s="1141"/>
      <c r="R44" s="1141"/>
      <c r="S44" s="1141"/>
      <c r="T44" s="1141"/>
      <c r="U44" s="1141"/>
      <c r="V44" s="1141"/>
      <c r="W44" s="1141"/>
      <c r="X44" s="1141"/>
    </row>
    <row r="45" spans="1:24" ht="12.75">
      <c r="A45" s="1142" t="str">
        <f>A3</f>
        <v>Assessed Values and Levies by Locality - Tax Year 2016</v>
      </c>
      <c r="B45" s="1108"/>
      <c r="C45" s="1108"/>
      <c r="D45" s="1108"/>
      <c r="E45" s="1108"/>
      <c r="F45" s="1108"/>
      <c r="G45" s="1108"/>
      <c r="H45" s="1108"/>
      <c r="I45" s="1108"/>
      <c r="J45" s="1108"/>
      <c r="K45" s="1108"/>
      <c r="L45" s="1108"/>
      <c r="M45" s="1108"/>
      <c r="N45" s="1108"/>
      <c r="O45" s="1108"/>
      <c r="P45" s="1108"/>
      <c r="Q45" s="1143"/>
      <c r="R45" s="1143"/>
      <c r="S45" s="1143"/>
      <c r="T45" s="1143"/>
      <c r="U45" s="1143"/>
      <c r="V45" s="1143"/>
      <c r="W45" s="1143"/>
      <c r="X45" s="1143"/>
    </row>
    <row r="46" spans="1:24" ht="11.25" customHeight="1" thickBot="1">
      <c r="A46" s="347"/>
      <c r="B46" s="347"/>
      <c r="C46" s="347"/>
      <c r="D46" s="347"/>
      <c r="E46" s="347"/>
      <c r="F46" s="347"/>
      <c r="G46" s="347"/>
      <c r="H46" s="347"/>
      <c r="I46" s="347"/>
      <c r="J46" s="347"/>
      <c r="K46" s="347"/>
      <c r="L46" s="347"/>
      <c r="M46" s="347"/>
      <c r="N46" s="347"/>
      <c r="O46" s="347"/>
      <c r="P46" s="347"/>
      <c r="Q46" s="1143"/>
      <c r="R46" s="1143"/>
      <c r="S46" s="1143"/>
      <c r="T46" s="1143"/>
      <c r="U46" s="1143"/>
      <c r="V46" s="1143"/>
      <c r="W46" s="1143"/>
      <c r="X46" s="1143"/>
    </row>
    <row r="47" spans="1:24" ht="14.25" customHeight="1">
      <c r="A47" s="344"/>
      <c r="B47" s="1364" t="s">
        <v>865</v>
      </c>
      <c r="C47" s="1364"/>
      <c r="D47" s="1364"/>
      <c r="E47" s="344"/>
      <c r="F47" s="1364" t="s">
        <v>866</v>
      </c>
      <c r="G47" s="1364"/>
      <c r="H47" s="1364"/>
      <c r="I47" s="344"/>
      <c r="J47" s="1364" t="s">
        <v>867</v>
      </c>
      <c r="K47" s="1364"/>
      <c r="L47" s="1364"/>
      <c r="M47" s="344"/>
      <c r="N47" s="1364" t="s">
        <v>868</v>
      </c>
      <c r="O47" s="1364"/>
      <c r="P47" s="1364"/>
      <c r="Q47" s="1145"/>
      <c r="R47" s="1145"/>
      <c r="S47" s="1145"/>
      <c r="T47" s="1145"/>
      <c r="U47" s="1145"/>
      <c r="V47" s="1145"/>
      <c r="W47" s="1145"/>
      <c r="X47" s="1145"/>
    </row>
    <row r="48" spans="1:24" ht="12" customHeight="1">
      <c r="A48" s="1146" t="s">
        <v>25</v>
      </c>
      <c r="B48" s="1147" t="s">
        <v>869</v>
      </c>
      <c r="C48" s="1148"/>
      <c r="D48" s="1147" t="s">
        <v>870</v>
      </c>
      <c r="E48" s="1148"/>
      <c r="F48" s="1147" t="s">
        <v>869</v>
      </c>
      <c r="G48" s="1148"/>
      <c r="H48" s="1147" t="s">
        <v>870</v>
      </c>
      <c r="I48" s="1148"/>
      <c r="J48" s="1147" t="s">
        <v>869</v>
      </c>
      <c r="K48" s="1148"/>
      <c r="L48" s="1147" t="s">
        <v>870</v>
      </c>
      <c r="M48" s="1148"/>
      <c r="N48" s="1147" t="s">
        <v>869</v>
      </c>
      <c r="O48" s="1148"/>
      <c r="P48" s="1147" t="s">
        <v>870</v>
      </c>
      <c r="Q48" s="1149"/>
      <c r="R48" s="1149"/>
      <c r="S48" s="1149"/>
      <c r="T48" s="1149"/>
      <c r="U48" s="1149"/>
      <c r="V48" s="1149"/>
      <c r="W48" s="1149"/>
      <c r="X48" s="1149"/>
    </row>
    <row r="49" spans="1:24" ht="8.25" customHeight="1">
      <c r="B49" s="355"/>
      <c r="C49" s="1151"/>
      <c r="D49" s="355"/>
      <c r="E49" s="1151"/>
      <c r="F49" s="355"/>
      <c r="G49" s="1151"/>
      <c r="H49" s="355"/>
      <c r="I49" s="1151"/>
      <c r="J49" s="355"/>
      <c r="K49" s="1151"/>
      <c r="L49" s="355"/>
      <c r="M49" s="1151"/>
      <c r="N49" s="355"/>
      <c r="O49" s="1151"/>
      <c r="P49" s="357"/>
      <c r="Q49" s="604"/>
      <c r="R49" s="604"/>
      <c r="S49" s="604"/>
      <c r="T49" s="604"/>
      <c r="U49" s="604"/>
      <c r="V49" s="604"/>
      <c r="W49" s="604"/>
      <c r="X49" s="604"/>
    </row>
    <row r="50" spans="1:24" ht="12" customHeight="1">
      <c r="A50" s="307" t="s">
        <v>141</v>
      </c>
      <c r="B50" s="1026">
        <v>118056438</v>
      </c>
      <c r="C50" s="1150"/>
      <c r="D50" s="1026">
        <v>3269598.7800000003</v>
      </c>
      <c r="E50" s="1150"/>
      <c r="F50" s="1026">
        <v>12309978</v>
      </c>
      <c r="G50" s="1150"/>
      <c r="H50" s="1026">
        <v>190804.65000000002</v>
      </c>
      <c r="I50" s="1150"/>
      <c r="J50" s="1026">
        <v>1854500</v>
      </c>
      <c r="K50" s="1150"/>
      <c r="L50" s="1026">
        <v>64907.5</v>
      </c>
      <c r="M50" s="1150"/>
      <c r="N50" s="1026">
        <v>58852393</v>
      </c>
      <c r="O50" s="1150"/>
      <c r="P50" s="1027">
        <v>336192.45</v>
      </c>
      <c r="Q50" s="604"/>
      <c r="R50" s="604"/>
      <c r="S50" s="604"/>
      <c r="T50" s="604"/>
      <c r="U50" s="604"/>
      <c r="V50" s="604"/>
      <c r="W50" s="604"/>
      <c r="X50" s="604"/>
    </row>
    <row r="51" spans="1:24" ht="12" customHeight="1">
      <c r="A51" s="307" t="s">
        <v>143</v>
      </c>
      <c r="B51" s="355">
        <v>211682404</v>
      </c>
      <c r="C51" s="356"/>
      <c r="D51" s="355">
        <v>9141096.879999999</v>
      </c>
      <c r="E51" s="356"/>
      <c r="F51" s="355">
        <v>495288</v>
      </c>
      <c r="G51" s="356"/>
      <c r="H51" s="355">
        <v>9905.76</v>
      </c>
      <c r="I51" s="356"/>
      <c r="J51" s="355">
        <v>7920322</v>
      </c>
      <c r="K51" s="356"/>
      <c r="L51" s="355">
        <v>344534</v>
      </c>
      <c r="M51" s="356"/>
      <c r="N51" s="355">
        <v>523791381</v>
      </c>
      <c r="O51" s="356"/>
      <c r="P51" s="357">
        <v>4843737.7</v>
      </c>
      <c r="Q51" s="604"/>
      <c r="R51" s="604"/>
      <c r="S51" s="604"/>
      <c r="T51" s="604"/>
      <c r="U51" s="604"/>
      <c r="V51" s="604"/>
      <c r="W51" s="604"/>
      <c r="X51" s="604"/>
    </row>
    <row r="52" spans="1:24" s="1196" customFormat="1" ht="12" customHeight="1">
      <c r="A52" s="1152" t="s">
        <v>542</v>
      </c>
      <c r="B52" s="355">
        <v>599409596</v>
      </c>
      <c r="C52" s="566"/>
      <c r="D52" s="355">
        <v>13260926.990000002</v>
      </c>
      <c r="E52" s="566"/>
      <c r="F52" s="355">
        <v>121998334</v>
      </c>
      <c r="G52" s="566"/>
      <c r="H52" s="355">
        <v>853988.36</v>
      </c>
      <c r="I52" s="566"/>
      <c r="J52" s="355">
        <v>68274969</v>
      </c>
      <c r="K52" s="566"/>
      <c r="L52" s="355">
        <v>737369.72</v>
      </c>
      <c r="M52" s="566"/>
      <c r="N52" s="355">
        <v>183953800</v>
      </c>
      <c r="O52" s="566"/>
      <c r="P52" s="357">
        <v>1018602.0499999999</v>
      </c>
      <c r="Q52" s="604"/>
      <c r="R52" s="604"/>
      <c r="S52" s="604"/>
      <c r="T52" s="604"/>
      <c r="U52" s="604"/>
      <c r="V52" s="604"/>
      <c r="W52" s="604"/>
      <c r="X52" s="604"/>
    </row>
    <row r="53" spans="1:24" ht="12" customHeight="1">
      <c r="A53" s="307" t="s">
        <v>146</v>
      </c>
      <c r="B53" s="355">
        <v>1209503356</v>
      </c>
      <c r="C53" s="356"/>
      <c r="D53" s="355">
        <v>48515582.539999999</v>
      </c>
      <c r="E53" s="356"/>
      <c r="F53" s="355">
        <v>347098424</v>
      </c>
      <c r="G53" s="356"/>
      <c r="H53" s="355">
        <v>6941968.9800000004</v>
      </c>
      <c r="I53" s="356"/>
      <c r="J53" s="355">
        <v>0</v>
      </c>
      <c r="K53" s="356"/>
      <c r="L53" s="355">
        <v>0</v>
      </c>
      <c r="M53" s="356"/>
      <c r="N53" s="355">
        <v>409404690</v>
      </c>
      <c r="O53" s="356"/>
      <c r="P53" s="357">
        <v>2558850.75</v>
      </c>
      <c r="Q53" s="604"/>
      <c r="R53" s="604"/>
      <c r="S53" s="604"/>
      <c r="T53" s="604"/>
      <c r="U53" s="604"/>
      <c r="V53" s="604"/>
      <c r="W53" s="604"/>
      <c r="X53" s="604"/>
    </row>
    <row r="54" spans="1:24" ht="12" customHeight="1">
      <c r="A54" s="307" t="s">
        <v>148</v>
      </c>
      <c r="B54" s="355">
        <v>187101102</v>
      </c>
      <c r="C54" s="356"/>
      <c r="D54" s="355">
        <v>3593370.52</v>
      </c>
      <c r="E54" s="356"/>
      <c r="F54" s="355">
        <v>225237446</v>
      </c>
      <c r="G54" s="356"/>
      <c r="H54" s="355">
        <v>4865128.8499999996</v>
      </c>
      <c r="I54" s="356"/>
      <c r="J54" s="355">
        <v>25021646</v>
      </c>
      <c r="K54" s="356"/>
      <c r="L54" s="355">
        <v>207679.74</v>
      </c>
      <c r="M54" s="356"/>
      <c r="N54" s="355">
        <v>107143331</v>
      </c>
      <c r="O54" s="356"/>
      <c r="P54" s="357">
        <v>680141.74</v>
      </c>
      <c r="Q54" s="604"/>
      <c r="R54" s="604"/>
      <c r="S54" s="604"/>
      <c r="T54" s="604"/>
      <c r="U54" s="604"/>
      <c r="V54" s="604"/>
      <c r="W54" s="604"/>
      <c r="X54" s="604"/>
    </row>
    <row r="55" spans="1:24" ht="8.25" customHeight="1">
      <c r="B55" s="355"/>
      <c r="C55" s="356"/>
      <c r="D55" s="355"/>
      <c r="E55" s="356"/>
      <c r="F55" s="355"/>
      <c r="G55" s="356"/>
      <c r="H55" s="355"/>
      <c r="I55" s="356"/>
      <c r="J55" s="355"/>
      <c r="K55" s="356"/>
      <c r="L55" s="355"/>
      <c r="M55" s="356"/>
      <c r="N55" s="355"/>
      <c r="O55" s="356"/>
      <c r="P55" s="357"/>
      <c r="Q55" s="604"/>
      <c r="R55" s="604"/>
      <c r="S55" s="604"/>
      <c r="T55" s="604"/>
      <c r="U55" s="604"/>
      <c r="V55" s="604"/>
      <c r="W55" s="604"/>
      <c r="X55" s="604"/>
    </row>
    <row r="56" spans="1:24" s="1151" customFormat="1" ht="12" customHeight="1">
      <c r="A56" s="1153" t="s">
        <v>550</v>
      </c>
      <c r="B56" s="355">
        <v>452012340</v>
      </c>
      <c r="C56" s="566"/>
      <c r="D56" s="355">
        <v>11923425.01</v>
      </c>
      <c r="E56" s="566"/>
      <c r="F56" s="355">
        <v>8258417</v>
      </c>
      <c r="G56" s="566"/>
      <c r="H56" s="355">
        <v>243623.31</v>
      </c>
      <c r="I56" s="566"/>
      <c r="J56" s="355">
        <v>0</v>
      </c>
      <c r="K56" s="566"/>
      <c r="L56" s="355">
        <v>0</v>
      </c>
      <c r="M56" s="566"/>
      <c r="N56" s="355">
        <v>139468774</v>
      </c>
      <c r="O56" s="566"/>
      <c r="P56" s="357">
        <v>974607.8899999999</v>
      </c>
      <c r="Q56" s="604"/>
      <c r="R56" s="604"/>
      <c r="S56" s="604"/>
      <c r="T56" s="604"/>
      <c r="U56" s="604"/>
      <c r="V56" s="604"/>
      <c r="W56" s="604"/>
      <c r="X56" s="604"/>
    </row>
    <row r="57" spans="1:24" s="1151" customFormat="1" ht="12" customHeight="1">
      <c r="A57" s="1153" t="s">
        <v>552</v>
      </c>
      <c r="B57" s="355">
        <v>386184797</v>
      </c>
      <c r="C57" s="566"/>
      <c r="D57" s="355">
        <v>15405006.210000001</v>
      </c>
      <c r="E57" s="566"/>
      <c r="F57" s="355">
        <v>38642603</v>
      </c>
      <c r="G57" s="566"/>
      <c r="H57" s="355">
        <v>386426.03</v>
      </c>
      <c r="I57" s="566"/>
      <c r="J57" s="355">
        <v>0</v>
      </c>
      <c r="K57" s="566"/>
      <c r="L57" s="355">
        <v>0</v>
      </c>
      <c r="M57" s="566"/>
      <c r="N57" s="355">
        <v>132909868</v>
      </c>
      <c r="O57" s="566"/>
      <c r="P57" s="357">
        <v>718668.62</v>
      </c>
      <c r="Q57" s="604"/>
      <c r="R57" s="604"/>
      <c r="S57" s="604"/>
      <c r="T57" s="604"/>
      <c r="U57" s="604"/>
      <c r="V57" s="604"/>
      <c r="W57" s="604"/>
      <c r="X57" s="604"/>
    </row>
    <row r="58" spans="1:24" s="1151" customFormat="1" ht="12" customHeight="1">
      <c r="A58" s="1153" t="s">
        <v>554</v>
      </c>
      <c r="B58" s="355">
        <v>113636349</v>
      </c>
      <c r="C58" s="566"/>
      <c r="D58" s="355">
        <v>1917175.68</v>
      </c>
      <c r="E58" s="566"/>
      <c r="F58" s="355">
        <v>11169205</v>
      </c>
      <c r="G58" s="566"/>
      <c r="H58" s="355">
        <v>195461.09</v>
      </c>
      <c r="I58" s="566"/>
      <c r="J58" s="355">
        <v>458676</v>
      </c>
      <c r="K58" s="566"/>
      <c r="L58" s="355">
        <v>30731.34</v>
      </c>
      <c r="M58" s="566"/>
      <c r="N58" s="355">
        <v>49120441</v>
      </c>
      <c r="O58" s="566"/>
      <c r="P58" s="357">
        <v>240690.16</v>
      </c>
      <c r="Q58" s="604"/>
      <c r="R58" s="604"/>
      <c r="S58" s="604"/>
      <c r="T58" s="604"/>
      <c r="U58" s="604"/>
      <c r="V58" s="604"/>
      <c r="W58" s="604"/>
      <c r="X58" s="604"/>
    </row>
    <row r="59" spans="1:24" ht="12" customHeight="1">
      <c r="A59" s="307" t="s">
        <v>88</v>
      </c>
      <c r="B59" s="355">
        <v>135084223</v>
      </c>
      <c r="C59" s="356"/>
      <c r="D59" s="355">
        <v>6452122</v>
      </c>
      <c r="E59" s="356"/>
      <c r="F59" s="355">
        <v>7624771</v>
      </c>
      <c r="G59" s="356"/>
      <c r="H59" s="355">
        <v>190619</v>
      </c>
      <c r="I59" s="356"/>
      <c r="J59" s="355">
        <v>0</v>
      </c>
      <c r="K59" s="356"/>
      <c r="L59" s="355">
        <v>0</v>
      </c>
      <c r="M59" s="356"/>
      <c r="N59" s="355">
        <v>63325599</v>
      </c>
      <c r="O59" s="356"/>
      <c r="P59" s="357">
        <v>490773</v>
      </c>
      <c r="Q59" s="604"/>
      <c r="R59" s="604"/>
      <c r="S59" s="604"/>
      <c r="T59" s="604"/>
      <c r="U59" s="604"/>
      <c r="V59" s="604"/>
      <c r="W59" s="604"/>
      <c r="X59" s="604"/>
    </row>
    <row r="60" spans="1:24" ht="12" customHeight="1">
      <c r="A60" s="312" t="s">
        <v>90</v>
      </c>
      <c r="B60" s="355">
        <v>66807490</v>
      </c>
      <c r="C60" s="566"/>
      <c r="D60" s="355">
        <v>3114399.77</v>
      </c>
      <c r="E60" s="566"/>
      <c r="F60" s="355">
        <v>24816710</v>
      </c>
      <c r="G60" s="566"/>
      <c r="H60" s="355">
        <v>992668.4</v>
      </c>
      <c r="I60" s="566"/>
      <c r="J60" s="355">
        <v>0</v>
      </c>
      <c r="K60" s="606"/>
      <c r="L60" s="355">
        <v>0</v>
      </c>
      <c r="M60" s="606"/>
      <c r="N60" s="355">
        <v>59317977</v>
      </c>
      <c r="O60" s="566"/>
      <c r="P60" s="357">
        <v>433472.2</v>
      </c>
      <c r="Q60" s="604"/>
      <c r="R60" s="604"/>
      <c r="S60" s="604"/>
      <c r="T60" s="604"/>
      <c r="U60" s="604"/>
      <c r="V60" s="604"/>
      <c r="W60" s="604"/>
      <c r="X60" s="604"/>
    </row>
    <row r="61" spans="1:24" ht="8.25" customHeight="1">
      <c r="B61" s="307"/>
      <c r="D61" s="307"/>
      <c r="F61" s="307"/>
      <c r="H61" s="307"/>
      <c r="J61" s="307"/>
      <c r="L61" s="307"/>
      <c r="N61" s="307"/>
      <c r="P61" s="307"/>
    </row>
    <row r="62" spans="1:24" ht="12" customHeight="1">
      <c r="A62" s="307" t="s">
        <v>436</v>
      </c>
      <c r="B62" s="357">
        <v>268938100</v>
      </c>
      <c r="C62" s="1154"/>
      <c r="D62" s="357">
        <v>9519881</v>
      </c>
      <c r="E62" s="357"/>
      <c r="F62" s="357">
        <v>108262200</v>
      </c>
      <c r="G62" s="357"/>
      <c r="H62" s="357">
        <v>1364104</v>
      </c>
      <c r="I62" s="357"/>
      <c r="J62" s="357">
        <v>0</v>
      </c>
      <c r="K62" s="1155"/>
      <c r="L62" s="357">
        <v>0</v>
      </c>
      <c r="M62" s="1155"/>
      <c r="N62" s="357">
        <v>1110019744</v>
      </c>
      <c r="O62" s="357"/>
      <c r="P62" s="357">
        <v>5361060.1100000003</v>
      </c>
      <c r="Q62" s="604"/>
      <c r="R62" s="604"/>
      <c r="S62" s="604"/>
      <c r="T62" s="604"/>
      <c r="U62" s="604"/>
      <c r="V62" s="604"/>
      <c r="W62" s="604"/>
      <c r="X62" s="604"/>
    </row>
    <row r="63" spans="1:24" ht="12" customHeight="1">
      <c r="A63" s="307" t="s">
        <v>94</v>
      </c>
      <c r="B63" s="355">
        <v>1566148850</v>
      </c>
      <c r="C63" s="566"/>
      <c r="D63" s="355">
        <v>49003410.410000004</v>
      </c>
      <c r="E63" s="566"/>
      <c r="F63" s="355">
        <v>52737640</v>
      </c>
      <c r="G63" s="566"/>
      <c r="H63" s="355">
        <v>1882733.74</v>
      </c>
      <c r="I63" s="566"/>
      <c r="J63" s="355">
        <v>75223280</v>
      </c>
      <c r="K63" s="566"/>
      <c r="L63" s="355">
        <v>1429244.52</v>
      </c>
      <c r="M63" s="566"/>
      <c r="N63" s="355">
        <v>608953177</v>
      </c>
      <c r="O63" s="566"/>
      <c r="P63" s="357">
        <v>4940021.92</v>
      </c>
      <c r="Q63" s="604"/>
      <c r="R63" s="604"/>
      <c r="S63" s="604"/>
      <c r="T63" s="604"/>
      <c r="U63" s="604"/>
      <c r="V63" s="604"/>
      <c r="W63" s="604"/>
      <c r="X63" s="604"/>
    </row>
    <row r="64" spans="1:24" ht="12" customHeight="1">
      <c r="A64" s="307" t="s">
        <v>96</v>
      </c>
      <c r="B64" s="355">
        <v>4016687779</v>
      </c>
      <c r="C64" s="566"/>
      <c r="D64" s="355">
        <v>122589412</v>
      </c>
      <c r="E64" s="566"/>
      <c r="F64" s="355">
        <v>256969375</v>
      </c>
      <c r="G64" s="566"/>
      <c r="H64" s="355">
        <v>770908</v>
      </c>
      <c r="I64" s="566"/>
      <c r="J64" s="355">
        <v>0</v>
      </c>
      <c r="K64" s="606"/>
      <c r="L64" s="355">
        <v>0</v>
      </c>
      <c r="M64" s="606"/>
      <c r="N64" s="355">
        <v>1006274785</v>
      </c>
      <c r="O64" s="566"/>
      <c r="P64" s="357">
        <v>8813027</v>
      </c>
      <c r="Q64" s="604"/>
      <c r="R64" s="604"/>
      <c r="S64" s="604"/>
      <c r="T64" s="604"/>
      <c r="U64" s="604"/>
      <c r="V64" s="604"/>
      <c r="W64" s="604"/>
      <c r="X64" s="604"/>
    </row>
    <row r="65" spans="1:24" ht="12" customHeight="1">
      <c r="A65" s="307" t="s">
        <v>98</v>
      </c>
      <c r="B65" s="355">
        <v>450298937</v>
      </c>
      <c r="C65" s="566"/>
      <c r="D65" s="355">
        <v>6423754.2000000002</v>
      </c>
      <c r="E65" s="566"/>
      <c r="F65" s="355">
        <v>313291841</v>
      </c>
      <c r="G65" s="566"/>
      <c r="H65" s="355">
        <v>4636719.1900000004</v>
      </c>
      <c r="I65" s="566"/>
      <c r="J65" s="355">
        <v>0</v>
      </c>
      <c r="K65" s="606"/>
      <c r="L65" s="355">
        <v>0</v>
      </c>
      <c r="M65" s="606"/>
      <c r="N65" s="355">
        <v>175152514</v>
      </c>
      <c r="O65" s="566"/>
      <c r="P65" s="357">
        <v>856303.44000000006</v>
      </c>
      <c r="Q65" s="604"/>
      <c r="R65" s="604"/>
      <c r="S65" s="604"/>
      <c r="T65" s="604"/>
      <c r="U65" s="604"/>
      <c r="V65" s="604"/>
      <c r="W65" s="604"/>
      <c r="X65" s="604"/>
    </row>
    <row r="66" spans="1:24" ht="12" customHeight="1">
      <c r="A66" s="307" t="s">
        <v>100</v>
      </c>
      <c r="B66" s="355">
        <v>22824811</v>
      </c>
      <c r="C66" s="356"/>
      <c r="D66" s="355">
        <v>559830.78</v>
      </c>
      <c r="E66" s="356"/>
      <c r="F66" s="355">
        <v>126145</v>
      </c>
      <c r="G66" s="356"/>
      <c r="H66" s="355">
        <v>1261.45</v>
      </c>
      <c r="I66" s="356"/>
      <c r="J66" s="355">
        <v>442744</v>
      </c>
      <c r="K66" s="356"/>
      <c r="L66" s="355">
        <v>4427.74</v>
      </c>
      <c r="M66" s="356"/>
      <c r="N66" s="355">
        <v>20313300</v>
      </c>
      <c r="O66" s="356"/>
      <c r="P66" s="357">
        <v>88294.28</v>
      </c>
      <c r="Q66" s="604"/>
      <c r="R66" s="604"/>
      <c r="S66" s="604"/>
      <c r="T66" s="604"/>
      <c r="U66" s="604"/>
      <c r="V66" s="604"/>
      <c r="W66" s="604"/>
      <c r="X66" s="604"/>
    </row>
    <row r="67" spans="1:24" ht="8.25" customHeight="1">
      <c r="B67" s="355"/>
      <c r="C67" s="356"/>
      <c r="D67" s="355"/>
      <c r="E67" s="356"/>
      <c r="F67" s="355"/>
      <c r="G67" s="356"/>
      <c r="H67" s="355"/>
      <c r="I67" s="356"/>
      <c r="J67" s="355"/>
      <c r="K67" s="356"/>
      <c r="L67" s="355"/>
      <c r="M67" s="356"/>
      <c r="N67" s="355"/>
      <c r="O67" s="356"/>
      <c r="P67" s="357"/>
      <c r="Q67" s="604"/>
      <c r="R67" s="604"/>
      <c r="S67" s="604"/>
      <c r="T67" s="604"/>
      <c r="U67" s="604"/>
      <c r="V67" s="604"/>
      <c r="W67" s="604"/>
      <c r="X67" s="604"/>
    </row>
    <row r="68" spans="1:24" ht="12" customHeight="1">
      <c r="A68" s="307" t="s">
        <v>102</v>
      </c>
      <c r="B68" s="355">
        <v>302062528</v>
      </c>
      <c r="C68" s="356"/>
      <c r="D68" s="355">
        <v>12540551.949999999</v>
      </c>
      <c r="E68" s="356"/>
      <c r="F68" s="355">
        <v>655039468</v>
      </c>
      <c r="G68" s="356"/>
      <c r="H68" s="355">
        <v>6135077.2400000002</v>
      </c>
      <c r="I68" s="356"/>
      <c r="J68" s="355">
        <v>0</v>
      </c>
      <c r="K68" s="356"/>
      <c r="L68" s="355">
        <v>0</v>
      </c>
      <c r="M68" s="356"/>
      <c r="N68" s="355">
        <v>171357723</v>
      </c>
      <c r="O68" s="356"/>
      <c r="P68" s="357">
        <v>1483961.01</v>
      </c>
      <c r="Q68" s="604"/>
      <c r="R68" s="604"/>
      <c r="S68" s="604"/>
      <c r="T68" s="604"/>
      <c r="U68" s="604"/>
      <c r="V68" s="604"/>
      <c r="W68" s="604"/>
      <c r="X68" s="604"/>
    </row>
    <row r="69" spans="1:24" ht="12" customHeight="1">
      <c r="A69" s="307" t="s">
        <v>104</v>
      </c>
      <c r="B69" s="355">
        <v>816031971</v>
      </c>
      <c r="C69" s="356"/>
      <c r="D69" s="355">
        <v>32345407</v>
      </c>
      <c r="E69" s="356"/>
      <c r="F69" s="355">
        <v>147942350</v>
      </c>
      <c r="G69" s="356"/>
      <c r="H69" s="355">
        <v>5917700</v>
      </c>
      <c r="I69" s="356"/>
      <c r="J69" s="355">
        <v>0</v>
      </c>
      <c r="K69" s="356"/>
      <c r="L69" s="355">
        <v>0</v>
      </c>
      <c r="M69" s="356"/>
      <c r="N69" s="355">
        <v>245349999</v>
      </c>
      <c r="O69" s="356"/>
      <c r="P69" s="357">
        <v>2063445</v>
      </c>
      <c r="Q69" s="604"/>
      <c r="R69" s="604"/>
      <c r="S69" s="604"/>
      <c r="T69" s="604"/>
      <c r="U69" s="604"/>
      <c r="V69" s="604"/>
      <c r="W69" s="604"/>
      <c r="X69" s="604"/>
    </row>
    <row r="70" spans="1:24" ht="12" customHeight="1">
      <c r="A70" s="307" t="s">
        <v>106</v>
      </c>
      <c r="B70" s="355">
        <v>95556010</v>
      </c>
      <c r="C70" s="356"/>
      <c r="D70" s="355">
        <v>2877426.7199999997</v>
      </c>
      <c r="E70" s="356"/>
      <c r="F70" s="355">
        <v>9686342</v>
      </c>
      <c r="G70" s="356"/>
      <c r="H70" s="355">
        <v>106549.96</v>
      </c>
      <c r="I70" s="356"/>
      <c r="J70" s="355">
        <v>8166404</v>
      </c>
      <c r="K70" s="356"/>
      <c r="L70" s="355">
        <v>53081.67</v>
      </c>
      <c r="M70" s="356"/>
      <c r="N70" s="355">
        <v>29634827</v>
      </c>
      <c r="O70" s="356"/>
      <c r="P70" s="357">
        <v>162991.54999999999</v>
      </c>
      <c r="Q70" s="604"/>
      <c r="R70" s="604"/>
      <c r="S70" s="604"/>
      <c r="T70" s="604"/>
      <c r="U70" s="604"/>
      <c r="V70" s="604"/>
      <c r="W70" s="604"/>
      <c r="X70" s="604"/>
    </row>
    <row r="71" spans="1:24" ht="12" customHeight="1">
      <c r="A71" s="307" t="s">
        <v>108</v>
      </c>
      <c r="B71" s="355">
        <v>227882632</v>
      </c>
      <c r="C71" s="566"/>
      <c r="D71" s="355">
        <v>7976188.2300000004</v>
      </c>
      <c r="E71" s="566"/>
      <c r="F71" s="355">
        <v>10948338</v>
      </c>
      <c r="G71" s="566"/>
      <c r="H71" s="355">
        <v>273708.45</v>
      </c>
      <c r="I71" s="566"/>
      <c r="J71" s="355">
        <v>0</v>
      </c>
      <c r="K71" s="606"/>
      <c r="L71" s="355">
        <v>0</v>
      </c>
      <c r="M71" s="606"/>
      <c r="N71" s="355">
        <v>255778982</v>
      </c>
      <c r="O71" s="566"/>
      <c r="P71" s="357">
        <v>1743603.27</v>
      </c>
      <c r="Q71" s="604"/>
      <c r="R71" s="604"/>
      <c r="S71" s="604"/>
      <c r="T71" s="604"/>
      <c r="U71" s="604"/>
      <c r="V71" s="604"/>
      <c r="W71" s="604"/>
      <c r="X71" s="604"/>
    </row>
    <row r="72" spans="1:24" ht="12" customHeight="1">
      <c r="A72" s="307" t="s">
        <v>110</v>
      </c>
      <c r="B72" s="355">
        <v>133189184</v>
      </c>
      <c r="C72" s="566"/>
      <c r="D72" s="355">
        <v>4348905.669999999</v>
      </c>
      <c r="E72" s="566"/>
      <c r="F72" s="355">
        <v>134139236</v>
      </c>
      <c r="G72" s="566"/>
      <c r="H72" s="355">
        <v>1548465.6400000001</v>
      </c>
      <c r="I72" s="566"/>
      <c r="J72" s="355">
        <v>0</v>
      </c>
      <c r="K72" s="566"/>
      <c r="L72" s="355">
        <v>0</v>
      </c>
      <c r="M72" s="566"/>
      <c r="N72" s="355">
        <v>57265883</v>
      </c>
      <c r="O72" s="566"/>
      <c r="P72" s="357">
        <v>442467.57</v>
      </c>
      <c r="Q72" s="604"/>
      <c r="R72" s="604"/>
      <c r="S72" s="604"/>
      <c r="T72" s="604"/>
      <c r="U72" s="604"/>
      <c r="V72" s="604"/>
      <c r="W72" s="604"/>
      <c r="X72" s="604"/>
    </row>
    <row r="73" spans="1:24" ht="8.25" customHeight="1">
      <c r="B73" s="355"/>
      <c r="C73" s="1151"/>
      <c r="D73" s="355"/>
      <c r="E73" s="1151"/>
      <c r="F73" s="355"/>
      <c r="G73" s="1151"/>
      <c r="H73" s="355"/>
      <c r="I73" s="1151"/>
      <c r="J73" s="355"/>
      <c r="K73" s="1151"/>
      <c r="L73" s="355"/>
      <c r="M73" s="1151"/>
      <c r="N73" s="355"/>
      <c r="O73" s="1151"/>
      <c r="P73" s="357"/>
      <c r="Q73" s="604"/>
      <c r="R73" s="604"/>
      <c r="S73" s="604"/>
      <c r="T73" s="604"/>
      <c r="U73" s="604"/>
      <c r="V73" s="604"/>
      <c r="W73" s="604"/>
      <c r="X73" s="604"/>
    </row>
    <row r="74" spans="1:24" ht="12" customHeight="1">
      <c r="A74" s="307" t="s">
        <v>112</v>
      </c>
      <c r="B74" s="355">
        <v>116097410</v>
      </c>
      <c r="C74" s="566"/>
      <c r="D74" s="355">
        <v>2199383.59</v>
      </c>
      <c r="E74" s="566"/>
      <c r="F74" s="355">
        <v>256150</v>
      </c>
      <c r="G74" s="566"/>
      <c r="H74" s="355">
        <v>3893.48</v>
      </c>
      <c r="I74" s="566"/>
      <c r="J74" s="355">
        <v>11405489</v>
      </c>
      <c r="K74" s="566"/>
      <c r="L74" s="355">
        <v>114054.89</v>
      </c>
      <c r="M74" s="566"/>
      <c r="N74" s="355">
        <v>59378306</v>
      </c>
      <c r="O74" s="566"/>
      <c r="P74" s="357">
        <v>322149.46999999997</v>
      </c>
      <c r="Q74" s="604"/>
      <c r="R74" s="604"/>
      <c r="S74" s="604"/>
      <c r="T74" s="604"/>
      <c r="U74" s="604"/>
      <c r="V74" s="604"/>
      <c r="W74" s="604"/>
      <c r="X74" s="604"/>
    </row>
    <row r="75" spans="1:24" ht="12" customHeight="1">
      <c r="A75" s="307" t="s">
        <v>114</v>
      </c>
      <c r="B75" s="355">
        <v>162526640</v>
      </c>
      <c r="C75" s="566"/>
      <c r="D75" s="355">
        <v>3020732.62</v>
      </c>
      <c r="E75" s="566"/>
      <c r="F75" s="355">
        <v>24656658</v>
      </c>
      <c r="G75" s="566"/>
      <c r="H75" s="355">
        <v>493133.16</v>
      </c>
      <c r="I75" s="606"/>
      <c r="J75" s="355">
        <v>4974615</v>
      </c>
      <c r="K75" s="566"/>
      <c r="L75" s="355">
        <v>70142.12</v>
      </c>
      <c r="M75" s="566"/>
      <c r="N75" s="355">
        <v>88010662</v>
      </c>
      <c r="O75" s="566"/>
      <c r="P75" s="357">
        <v>547125.05000000005</v>
      </c>
      <c r="Q75" s="604"/>
      <c r="R75" s="604"/>
      <c r="S75" s="604"/>
      <c r="T75" s="604"/>
      <c r="U75" s="604"/>
      <c r="V75" s="604"/>
      <c r="W75" s="604"/>
      <c r="X75" s="604"/>
    </row>
    <row r="76" spans="1:24" ht="12" customHeight="1">
      <c r="A76" s="307" t="s">
        <v>116</v>
      </c>
      <c r="B76" s="355">
        <v>7189136860</v>
      </c>
      <c r="C76" s="566"/>
      <c r="D76" s="355">
        <v>286970426.87039995</v>
      </c>
      <c r="E76" s="566"/>
      <c r="F76" s="355">
        <v>94000101</v>
      </c>
      <c r="G76" s="566"/>
      <c r="H76" s="355">
        <v>3196760.9775</v>
      </c>
      <c r="I76" s="566"/>
      <c r="J76" s="355">
        <v>0</v>
      </c>
      <c r="K76" s="606"/>
      <c r="L76" s="355">
        <v>0</v>
      </c>
      <c r="M76" s="606"/>
      <c r="N76" s="355">
        <v>2049927984</v>
      </c>
      <c r="O76" s="566"/>
      <c r="P76" s="357">
        <v>22712019</v>
      </c>
      <c r="Q76" s="604"/>
      <c r="R76" s="604"/>
      <c r="S76" s="604"/>
      <c r="T76" s="604"/>
      <c r="U76" s="604"/>
      <c r="V76" s="604"/>
      <c r="W76" s="604"/>
      <c r="X76" s="604"/>
    </row>
    <row r="77" spans="1:24" ht="12" customHeight="1">
      <c r="A77" s="307" t="s">
        <v>118</v>
      </c>
      <c r="B77" s="355">
        <v>401987315</v>
      </c>
      <c r="C77" s="566"/>
      <c r="D77" s="355">
        <v>9054031.6999999993</v>
      </c>
      <c r="E77" s="566"/>
      <c r="F77" s="355">
        <v>17240925</v>
      </c>
      <c r="G77" s="566"/>
      <c r="H77" s="355">
        <v>327577.58</v>
      </c>
      <c r="I77" s="566"/>
      <c r="J77" s="355">
        <v>78489865</v>
      </c>
      <c r="K77" s="566"/>
      <c r="L77" s="355">
        <v>510184.37</v>
      </c>
      <c r="M77" s="566"/>
      <c r="N77" s="355">
        <v>2449442640</v>
      </c>
      <c r="O77" s="566"/>
      <c r="P77" s="357">
        <v>17643863.68</v>
      </c>
      <c r="Q77" s="604"/>
      <c r="R77" s="604"/>
      <c r="S77" s="604"/>
      <c r="T77" s="604"/>
      <c r="U77" s="604"/>
      <c r="V77" s="604"/>
      <c r="W77" s="604"/>
      <c r="X77" s="604"/>
    </row>
    <row r="78" spans="1:24" ht="12" customHeight="1">
      <c r="A78" s="307" t="s">
        <v>120</v>
      </c>
      <c r="B78" s="355">
        <v>90445609</v>
      </c>
      <c r="C78" s="566"/>
      <c r="D78" s="355">
        <v>3049078.5800000005</v>
      </c>
      <c r="E78" s="566"/>
      <c r="F78" s="355">
        <v>17533797</v>
      </c>
      <c r="G78" s="566"/>
      <c r="H78" s="355">
        <v>315609.42</v>
      </c>
      <c r="I78" s="566"/>
      <c r="J78" s="355">
        <v>6278956</v>
      </c>
      <c r="K78" s="566"/>
      <c r="L78" s="355">
        <v>75347.45</v>
      </c>
      <c r="M78" s="566"/>
      <c r="N78" s="355">
        <v>65248333</v>
      </c>
      <c r="O78" s="566"/>
      <c r="P78" s="357">
        <v>247943.67</v>
      </c>
      <c r="Q78" s="604"/>
      <c r="R78" s="604"/>
      <c r="S78" s="604"/>
      <c r="T78" s="604"/>
      <c r="U78" s="604"/>
      <c r="V78" s="604"/>
      <c r="W78" s="604"/>
      <c r="X78" s="604"/>
    </row>
    <row r="79" spans="1:24" ht="8.25" customHeight="1">
      <c r="B79" s="355"/>
      <c r="C79" s="566"/>
      <c r="D79" s="355"/>
      <c r="E79" s="566"/>
      <c r="F79" s="355"/>
      <c r="G79" s="566"/>
      <c r="H79" s="355"/>
      <c r="I79" s="566"/>
      <c r="J79" s="355"/>
      <c r="K79" s="566"/>
      <c r="L79" s="355"/>
      <c r="M79" s="566"/>
      <c r="N79" s="355"/>
      <c r="O79" s="566"/>
      <c r="P79" s="357"/>
      <c r="Q79" s="604"/>
      <c r="R79" s="604"/>
      <c r="S79" s="604"/>
      <c r="T79" s="604"/>
      <c r="U79" s="604"/>
      <c r="V79" s="604"/>
      <c r="W79" s="604"/>
      <c r="X79" s="604"/>
    </row>
    <row r="80" spans="1:24" ht="12" customHeight="1">
      <c r="A80" s="307" t="s">
        <v>122</v>
      </c>
      <c r="B80" s="355">
        <v>119956010</v>
      </c>
      <c r="C80" s="566"/>
      <c r="D80" s="355">
        <v>4205997.6729000006</v>
      </c>
      <c r="E80" s="566"/>
      <c r="F80" s="355">
        <v>4469521</v>
      </c>
      <c r="G80" s="566"/>
      <c r="H80" s="355">
        <v>74641.000700000004</v>
      </c>
      <c r="I80" s="566"/>
      <c r="J80" s="355">
        <v>26384953</v>
      </c>
      <c r="K80" s="566"/>
      <c r="L80" s="355">
        <v>226910.59580000001</v>
      </c>
      <c r="M80" s="566"/>
      <c r="N80" s="355">
        <v>45692313</v>
      </c>
      <c r="O80" s="566"/>
      <c r="P80" s="357">
        <v>310707.72840000002</v>
      </c>
      <c r="Q80" s="604"/>
      <c r="R80" s="604"/>
      <c r="S80" s="604"/>
      <c r="T80" s="604"/>
      <c r="U80" s="604"/>
      <c r="V80" s="604"/>
      <c r="W80" s="604"/>
      <c r="X80" s="604"/>
    </row>
    <row r="81" spans="1:24" ht="12" customHeight="1">
      <c r="A81" s="307" t="s">
        <v>124</v>
      </c>
      <c r="B81" s="603">
        <v>130793185</v>
      </c>
      <c r="C81" s="356"/>
      <c r="D81" s="603">
        <v>3576269.62</v>
      </c>
      <c r="E81" s="356"/>
      <c r="F81" s="603">
        <v>0</v>
      </c>
      <c r="G81" s="356"/>
      <c r="H81" s="603">
        <v>0</v>
      </c>
      <c r="I81" s="356"/>
      <c r="J81" s="603">
        <v>0</v>
      </c>
      <c r="K81" s="356"/>
      <c r="L81" s="603">
        <v>0</v>
      </c>
      <c r="M81" s="356"/>
      <c r="N81" s="603">
        <v>25476712</v>
      </c>
      <c r="O81" s="356"/>
      <c r="P81" s="603">
        <v>137612.6684</v>
      </c>
      <c r="Q81" s="604"/>
      <c r="R81" s="604"/>
      <c r="S81" s="604"/>
      <c r="T81" s="604"/>
      <c r="U81" s="604"/>
      <c r="V81" s="604"/>
      <c r="W81" s="604"/>
      <c r="X81" s="604"/>
    </row>
    <row r="82" spans="1:24" ht="12" customHeight="1">
      <c r="A82" s="307" t="s">
        <v>126</v>
      </c>
      <c r="B82" s="355">
        <v>1085230924</v>
      </c>
      <c r="C82" s="566"/>
      <c r="D82" s="355">
        <v>35932826.980000004</v>
      </c>
      <c r="E82" s="566"/>
      <c r="F82" s="355">
        <v>107559794</v>
      </c>
      <c r="G82" s="566"/>
      <c r="H82" s="355">
        <v>709897</v>
      </c>
      <c r="I82" s="566"/>
      <c r="J82" s="355">
        <v>63779472</v>
      </c>
      <c r="K82" s="566"/>
      <c r="L82" s="355">
        <v>459213.52</v>
      </c>
      <c r="M82" s="566"/>
      <c r="N82" s="355">
        <v>333162146</v>
      </c>
      <c r="O82" s="566"/>
      <c r="P82" s="357">
        <v>1446637.76</v>
      </c>
      <c r="Q82" s="604"/>
      <c r="R82" s="604"/>
      <c r="S82" s="604"/>
      <c r="T82" s="604"/>
      <c r="U82" s="604"/>
      <c r="V82" s="604"/>
      <c r="W82" s="604"/>
      <c r="X82" s="604"/>
    </row>
    <row r="83" spans="1:24" ht="12" customHeight="1">
      <c r="A83" s="307" t="s">
        <v>128</v>
      </c>
      <c r="B83" s="355">
        <v>170488488</v>
      </c>
      <c r="C83" s="566"/>
      <c r="D83" s="355">
        <v>3196833</v>
      </c>
      <c r="E83" s="566"/>
      <c r="F83" s="355">
        <v>0</v>
      </c>
      <c r="G83" s="566"/>
      <c r="H83" s="355">
        <v>0</v>
      </c>
      <c r="I83" s="566"/>
      <c r="J83" s="355">
        <v>0</v>
      </c>
      <c r="K83" s="566"/>
      <c r="L83" s="355">
        <v>0</v>
      </c>
      <c r="M83" s="566"/>
      <c r="N83" s="355">
        <v>50115575</v>
      </c>
      <c r="O83" s="566"/>
      <c r="P83" s="357">
        <v>265613</v>
      </c>
      <c r="Q83" s="604"/>
      <c r="R83" s="604"/>
      <c r="S83" s="604"/>
      <c r="T83" s="604"/>
      <c r="U83" s="604"/>
      <c r="V83" s="604"/>
      <c r="W83" s="604"/>
      <c r="X83" s="604"/>
    </row>
    <row r="84" spans="1:24" ht="12" customHeight="1">
      <c r="A84" s="307" t="s">
        <v>130</v>
      </c>
      <c r="B84" s="355">
        <v>742542315</v>
      </c>
      <c r="C84" s="356"/>
      <c r="D84" s="355">
        <v>18515290.020000003</v>
      </c>
      <c r="E84" s="356"/>
      <c r="F84" s="355">
        <v>155412004</v>
      </c>
      <c r="G84" s="356"/>
      <c r="H84" s="355">
        <v>2828498.51</v>
      </c>
      <c r="I84" s="356"/>
      <c r="J84" s="355">
        <v>42995087</v>
      </c>
      <c r="K84" s="356"/>
      <c r="L84" s="355">
        <v>1311350.52</v>
      </c>
      <c r="M84" s="356"/>
      <c r="N84" s="355">
        <v>248496706</v>
      </c>
      <c r="O84" s="356"/>
      <c r="P84" s="357">
        <v>2216524.9099999997</v>
      </c>
      <c r="Q84" s="604"/>
      <c r="R84" s="604"/>
      <c r="S84" s="604"/>
      <c r="T84" s="604"/>
      <c r="U84" s="604"/>
      <c r="V84" s="604"/>
      <c r="W84" s="604"/>
      <c r="X84" s="604"/>
    </row>
    <row r="85" spans="1:24" ht="15">
      <c r="A85" s="1072" t="s">
        <v>893</v>
      </c>
      <c r="B85" s="1137"/>
      <c r="C85" s="344"/>
      <c r="D85" s="1137"/>
      <c r="E85" s="344"/>
      <c r="F85" s="1137"/>
      <c r="G85" s="344"/>
      <c r="H85" s="1137"/>
      <c r="I85" s="344"/>
      <c r="J85" s="1137"/>
      <c r="K85" s="344"/>
      <c r="L85" s="1137"/>
      <c r="M85" s="344"/>
      <c r="N85" s="1137"/>
      <c r="O85" s="344"/>
      <c r="P85" s="1137"/>
      <c r="Q85" s="1138"/>
      <c r="R85" s="1138"/>
      <c r="S85" s="1138"/>
      <c r="T85" s="1138"/>
      <c r="U85" s="1138"/>
      <c r="V85" s="1138"/>
      <c r="W85" s="1138"/>
      <c r="X85" s="1138"/>
    </row>
    <row r="86" spans="1:24" ht="12.75">
      <c r="A86" s="1139" t="s">
        <v>864</v>
      </c>
      <c r="B86" s="1140"/>
      <c r="C86" s="1140"/>
      <c r="D86" s="1140"/>
      <c r="E86" s="1140"/>
      <c r="F86" s="1140"/>
      <c r="G86" s="1140"/>
      <c r="H86" s="1140"/>
      <c r="I86" s="1140"/>
      <c r="J86" s="1140"/>
      <c r="K86" s="1140"/>
      <c r="L86" s="1140"/>
      <c r="M86" s="1140"/>
      <c r="N86" s="1140"/>
      <c r="O86" s="1140"/>
      <c r="P86" s="1140"/>
      <c r="Q86" s="1141"/>
      <c r="R86" s="1141"/>
      <c r="S86" s="1141"/>
      <c r="T86" s="1141"/>
      <c r="U86" s="1141"/>
      <c r="V86" s="1141"/>
      <c r="W86" s="1141"/>
      <c r="X86" s="1141"/>
    </row>
    <row r="87" spans="1:24" ht="12.75">
      <c r="A87" s="1142" t="str">
        <f>A45</f>
        <v>Assessed Values and Levies by Locality - Tax Year 2016</v>
      </c>
      <c r="B87" s="1108"/>
      <c r="C87" s="1108"/>
      <c r="D87" s="1108"/>
      <c r="E87" s="1108"/>
      <c r="F87" s="1108"/>
      <c r="G87" s="1108"/>
      <c r="H87" s="1108"/>
      <c r="I87" s="1108"/>
      <c r="J87" s="1108"/>
      <c r="K87" s="1108"/>
      <c r="L87" s="1108"/>
      <c r="M87" s="1108"/>
      <c r="N87" s="1108"/>
      <c r="O87" s="1108"/>
      <c r="P87" s="1108"/>
      <c r="Q87" s="1143"/>
      <c r="R87" s="1143"/>
      <c r="S87" s="1143"/>
      <c r="T87" s="1143"/>
      <c r="U87" s="1143"/>
      <c r="V87" s="1143"/>
      <c r="W87" s="1143"/>
      <c r="X87" s="1143"/>
    </row>
    <row r="88" spans="1:24" ht="11.25" customHeight="1" thickBot="1">
      <c r="A88" s="347"/>
      <c r="B88" s="347"/>
      <c r="C88" s="347"/>
      <c r="D88" s="347"/>
      <c r="E88" s="347"/>
      <c r="F88" s="347"/>
      <c r="G88" s="347"/>
      <c r="H88" s="347"/>
      <c r="I88" s="347"/>
      <c r="J88" s="347"/>
      <c r="K88" s="347"/>
      <c r="L88" s="347"/>
      <c r="M88" s="347"/>
      <c r="N88" s="347"/>
      <c r="O88" s="347"/>
      <c r="P88" s="347"/>
      <c r="Q88" s="1143"/>
      <c r="R88" s="1143"/>
      <c r="S88" s="1143"/>
      <c r="T88" s="1143"/>
      <c r="U88" s="1143"/>
      <c r="V88" s="1143"/>
      <c r="W88" s="1143"/>
      <c r="X88" s="1143"/>
    </row>
    <row r="89" spans="1:24" ht="14.25" customHeight="1">
      <c r="A89" s="344"/>
      <c r="B89" s="1364" t="s">
        <v>865</v>
      </c>
      <c r="C89" s="1364"/>
      <c r="D89" s="1364"/>
      <c r="E89" s="344"/>
      <c r="F89" s="1364" t="s">
        <v>866</v>
      </c>
      <c r="G89" s="1364"/>
      <c r="H89" s="1364"/>
      <c r="I89" s="344"/>
      <c r="J89" s="1364" t="s">
        <v>867</v>
      </c>
      <c r="K89" s="1364"/>
      <c r="L89" s="1364"/>
      <c r="M89" s="344"/>
      <c r="N89" s="1364" t="s">
        <v>868</v>
      </c>
      <c r="O89" s="1364"/>
      <c r="P89" s="1364"/>
      <c r="Q89" s="1145"/>
      <c r="R89" s="1145"/>
      <c r="S89" s="1145"/>
      <c r="T89" s="1145"/>
      <c r="U89" s="1145"/>
      <c r="V89" s="1145"/>
      <c r="W89" s="1145"/>
      <c r="X89" s="1145"/>
    </row>
    <row r="90" spans="1:24" ht="12" customHeight="1">
      <c r="A90" s="1146" t="s">
        <v>25</v>
      </c>
      <c r="B90" s="1147" t="s">
        <v>869</v>
      </c>
      <c r="C90" s="1148"/>
      <c r="D90" s="1147" t="s">
        <v>870</v>
      </c>
      <c r="E90" s="1148"/>
      <c r="F90" s="1147" t="s">
        <v>869</v>
      </c>
      <c r="G90" s="1148"/>
      <c r="H90" s="1147" t="s">
        <v>870</v>
      </c>
      <c r="I90" s="1148"/>
      <c r="J90" s="1147" t="s">
        <v>869</v>
      </c>
      <c r="K90" s="1148"/>
      <c r="L90" s="1147" t="s">
        <v>870</v>
      </c>
      <c r="M90" s="1148"/>
      <c r="N90" s="1147" t="s">
        <v>869</v>
      </c>
      <c r="O90" s="1148"/>
      <c r="P90" s="1147" t="s">
        <v>870</v>
      </c>
      <c r="Q90" s="1149"/>
      <c r="R90" s="1149"/>
      <c r="S90" s="1149"/>
      <c r="T90" s="1149"/>
      <c r="U90" s="1149"/>
      <c r="V90" s="1149"/>
      <c r="W90" s="1149"/>
      <c r="X90" s="1149"/>
    </row>
    <row r="91" spans="1:24" ht="8.25" customHeight="1">
      <c r="B91" s="355"/>
      <c r="C91" s="1151"/>
      <c r="D91" s="355"/>
      <c r="E91" s="1151"/>
      <c r="F91" s="355"/>
      <c r="G91" s="1151"/>
      <c r="H91" s="355"/>
      <c r="I91" s="1151"/>
      <c r="J91" s="355"/>
      <c r="K91" s="1151"/>
      <c r="L91" s="355"/>
      <c r="M91" s="1151"/>
      <c r="N91" s="355"/>
      <c r="O91" s="1151"/>
      <c r="P91" s="357"/>
      <c r="Q91" s="604"/>
      <c r="R91" s="604"/>
      <c r="S91" s="604"/>
      <c r="T91" s="604"/>
      <c r="U91" s="604"/>
      <c r="V91" s="604"/>
      <c r="W91" s="604"/>
      <c r="X91" s="604"/>
    </row>
    <row r="92" spans="1:24" ht="12" customHeight="1">
      <c r="A92" s="307" t="s">
        <v>132</v>
      </c>
      <c r="B92" s="1026">
        <v>160121612</v>
      </c>
      <c r="C92" s="1150"/>
      <c r="D92" s="1026">
        <v>5263574.7699999996</v>
      </c>
      <c r="E92" s="1150"/>
      <c r="F92" s="1026">
        <v>4918659</v>
      </c>
      <c r="G92" s="1150"/>
      <c r="H92" s="1026">
        <v>61483.3</v>
      </c>
      <c r="I92" s="1150"/>
      <c r="J92" s="1026">
        <v>0</v>
      </c>
      <c r="K92" s="1150"/>
      <c r="L92" s="1026">
        <v>0</v>
      </c>
      <c r="M92" s="1150"/>
      <c r="N92" s="1026">
        <v>109287296</v>
      </c>
      <c r="O92" s="1150"/>
      <c r="P92" s="1027">
        <v>833530.32</v>
      </c>
      <c r="Q92" s="604"/>
      <c r="R92" s="604"/>
      <c r="S92" s="604"/>
      <c r="T92" s="604"/>
      <c r="U92" s="604"/>
      <c r="V92" s="604"/>
      <c r="W92" s="604"/>
      <c r="X92" s="604"/>
    </row>
    <row r="93" spans="1:24" ht="12" customHeight="1">
      <c r="A93" s="307" t="s">
        <v>134</v>
      </c>
      <c r="B93" s="356">
        <v>202411025</v>
      </c>
      <c r="C93" s="356"/>
      <c r="D93" s="356">
        <v>7380726.3500000006</v>
      </c>
      <c r="E93" s="356"/>
      <c r="F93" s="356">
        <v>660701</v>
      </c>
      <c r="G93" s="356"/>
      <c r="H93" s="356">
        <v>9910.5300000000007</v>
      </c>
      <c r="I93" s="356"/>
      <c r="J93" s="356">
        <v>0</v>
      </c>
      <c r="K93" s="356"/>
      <c r="L93" s="356">
        <v>0</v>
      </c>
      <c r="M93" s="356"/>
      <c r="N93" s="356">
        <v>134966269</v>
      </c>
      <c r="O93" s="356"/>
      <c r="P93" s="356">
        <v>1120410.53</v>
      </c>
      <c r="Q93" s="604"/>
      <c r="R93" s="604"/>
      <c r="S93" s="604"/>
      <c r="T93" s="604"/>
      <c r="U93" s="604"/>
      <c r="V93" s="604"/>
      <c r="W93" s="604"/>
      <c r="X93" s="604"/>
    </row>
    <row r="94" spans="1:24" ht="12" customHeight="1">
      <c r="A94" s="307" t="s">
        <v>136</v>
      </c>
      <c r="B94" s="356">
        <v>125789900</v>
      </c>
      <c r="C94" s="566"/>
      <c r="D94" s="356">
        <v>4494530.63</v>
      </c>
      <c r="E94" s="566"/>
      <c r="F94" s="356">
        <v>14528300</v>
      </c>
      <c r="G94" s="566"/>
      <c r="H94" s="356">
        <v>248161.77</v>
      </c>
      <c r="I94" s="566"/>
      <c r="J94" s="356">
        <v>0</v>
      </c>
      <c r="K94" s="566"/>
      <c r="L94" s="356">
        <v>0</v>
      </c>
      <c r="M94" s="566"/>
      <c r="N94" s="356">
        <v>51661827</v>
      </c>
      <c r="O94" s="566"/>
      <c r="P94" s="356">
        <v>429061.05</v>
      </c>
      <c r="Q94" s="604"/>
      <c r="R94" s="604"/>
      <c r="S94" s="604"/>
      <c r="T94" s="604"/>
      <c r="U94" s="604"/>
      <c r="V94" s="604"/>
      <c r="W94" s="604"/>
      <c r="X94" s="604"/>
    </row>
    <row r="95" spans="1:24" ht="12" customHeight="1">
      <c r="A95" s="307" t="s">
        <v>138</v>
      </c>
      <c r="B95" s="356">
        <v>111555916</v>
      </c>
      <c r="C95" s="566"/>
      <c r="D95" s="356">
        <v>3845563</v>
      </c>
      <c r="E95" s="566"/>
      <c r="F95" s="356">
        <v>5763066</v>
      </c>
      <c r="G95" s="566"/>
      <c r="H95" s="356">
        <v>207470</v>
      </c>
      <c r="I95" s="566"/>
      <c r="J95" s="356">
        <v>4899716</v>
      </c>
      <c r="K95" s="566"/>
      <c r="L95" s="356">
        <v>48997</v>
      </c>
      <c r="M95" s="566"/>
      <c r="N95" s="356">
        <v>50513573</v>
      </c>
      <c r="O95" s="566"/>
      <c r="P95" s="356">
        <v>272773</v>
      </c>
      <c r="Q95" s="604"/>
      <c r="R95" s="604"/>
      <c r="S95" s="604"/>
      <c r="T95" s="604"/>
      <c r="U95" s="604"/>
      <c r="V95" s="604"/>
      <c r="W95" s="604"/>
      <c r="X95" s="604"/>
    </row>
    <row r="96" spans="1:24" ht="12" customHeight="1">
      <c r="A96" s="307" t="s">
        <v>140</v>
      </c>
      <c r="B96" s="356">
        <v>86710576</v>
      </c>
      <c r="C96" s="566"/>
      <c r="D96" s="356">
        <v>3117650.11</v>
      </c>
      <c r="E96" s="566"/>
      <c r="F96" s="356">
        <v>8389427</v>
      </c>
      <c r="G96" s="566"/>
      <c r="H96" s="356">
        <v>113257.26</v>
      </c>
      <c r="I96" s="566"/>
      <c r="J96" s="356">
        <v>0</v>
      </c>
      <c r="K96" s="606"/>
      <c r="L96" s="356">
        <v>0</v>
      </c>
      <c r="M96" s="606"/>
      <c r="N96" s="356">
        <v>96731381</v>
      </c>
      <c r="O96" s="566"/>
      <c r="P96" s="356">
        <v>472399.26999999996</v>
      </c>
      <c r="Q96" s="604"/>
      <c r="R96" s="604"/>
      <c r="S96" s="604"/>
      <c r="T96" s="604"/>
      <c r="U96" s="604"/>
      <c r="V96" s="604"/>
      <c r="W96" s="604"/>
      <c r="X96" s="604"/>
    </row>
    <row r="97" spans="1:24" ht="8.25" customHeight="1">
      <c r="B97" s="356"/>
      <c r="C97" s="566"/>
      <c r="D97" s="356"/>
      <c r="E97" s="566"/>
      <c r="F97" s="356"/>
      <c r="G97" s="566"/>
      <c r="H97" s="356"/>
      <c r="I97" s="566"/>
      <c r="J97" s="356"/>
      <c r="K97" s="606"/>
      <c r="L97" s="356"/>
      <c r="M97" s="606"/>
      <c r="N97" s="356"/>
      <c r="O97" s="566"/>
      <c r="P97" s="356"/>
      <c r="Q97" s="1156"/>
      <c r="R97" s="1156"/>
      <c r="S97" s="1156"/>
      <c r="T97" s="1156"/>
      <c r="U97" s="1156"/>
      <c r="V97" s="1156"/>
      <c r="W97" s="1156"/>
      <c r="X97" s="1156"/>
    </row>
    <row r="98" spans="1:24" ht="12" customHeight="1">
      <c r="A98" s="307" t="s">
        <v>142</v>
      </c>
      <c r="B98" s="356">
        <v>337446749</v>
      </c>
      <c r="C98" s="566"/>
      <c r="D98" s="356">
        <v>15436365.319999998</v>
      </c>
      <c r="E98" s="566"/>
      <c r="F98" s="356">
        <v>37843645</v>
      </c>
      <c r="G98" s="566"/>
      <c r="H98" s="356">
        <v>692917.13</v>
      </c>
      <c r="I98" s="566"/>
      <c r="J98" s="356">
        <v>47096280</v>
      </c>
      <c r="K98" s="566"/>
      <c r="L98" s="356">
        <v>188385.12</v>
      </c>
      <c r="M98" s="566"/>
      <c r="N98" s="356">
        <v>169835147</v>
      </c>
      <c r="O98" s="566"/>
      <c r="P98" s="356">
        <v>1369299.04</v>
      </c>
      <c r="Q98" s="604"/>
      <c r="R98" s="604"/>
      <c r="S98" s="604"/>
      <c r="T98" s="604"/>
      <c r="U98" s="604"/>
      <c r="V98" s="604"/>
      <c r="W98" s="604"/>
      <c r="X98" s="604"/>
    </row>
    <row r="99" spans="1:24" ht="12" customHeight="1">
      <c r="A99" s="307" t="s">
        <v>144</v>
      </c>
      <c r="B99" s="356">
        <v>219518805</v>
      </c>
      <c r="C99" s="566"/>
      <c r="D99" s="356">
        <v>8383524.0199999996</v>
      </c>
      <c r="E99" s="566"/>
      <c r="F99" s="356">
        <v>22702330</v>
      </c>
      <c r="G99" s="566"/>
      <c r="H99" s="356">
        <v>454046.6</v>
      </c>
      <c r="I99" s="566"/>
      <c r="J99" s="356">
        <v>0</v>
      </c>
      <c r="K99" s="606"/>
      <c r="L99" s="356">
        <v>0</v>
      </c>
      <c r="M99" s="606"/>
      <c r="N99" s="356">
        <v>90881165</v>
      </c>
      <c r="O99" s="566"/>
      <c r="P99" s="356">
        <v>631185.80000000005</v>
      </c>
      <c r="Q99" s="604"/>
      <c r="R99" s="604"/>
      <c r="S99" s="604"/>
      <c r="T99" s="604"/>
      <c r="U99" s="604"/>
      <c r="V99" s="604"/>
      <c r="W99" s="604"/>
      <c r="X99" s="604"/>
    </row>
    <row r="100" spans="1:24" ht="12" customHeight="1">
      <c r="A100" s="307" t="s">
        <v>145</v>
      </c>
      <c r="B100" s="356">
        <v>173386314</v>
      </c>
      <c r="C100" s="566"/>
      <c r="D100" s="356">
        <v>2791707.26</v>
      </c>
      <c r="E100" s="566"/>
      <c r="F100" s="356">
        <v>38492368</v>
      </c>
      <c r="G100" s="566"/>
      <c r="H100" s="356">
        <v>658219.48</v>
      </c>
      <c r="I100" s="566"/>
      <c r="J100" s="355">
        <v>0</v>
      </c>
      <c r="K100" s="606"/>
      <c r="L100" s="356">
        <v>0</v>
      </c>
      <c r="M100" s="606"/>
      <c r="N100" s="356">
        <v>55992878</v>
      </c>
      <c r="O100" s="566"/>
      <c r="P100" s="356">
        <v>319934.56999999995</v>
      </c>
      <c r="Q100" s="604"/>
      <c r="R100" s="604"/>
      <c r="S100" s="604"/>
      <c r="T100" s="604"/>
      <c r="U100" s="604"/>
      <c r="V100" s="604"/>
      <c r="W100" s="604"/>
      <c r="X100" s="604"/>
    </row>
    <row r="101" spans="1:24" ht="12" customHeight="1">
      <c r="A101" s="307" t="s">
        <v>147</v>
      </c>
      <c r="B101" s="356">
        <v>179052210</v>
      </c>
      <c r="C101" s="566"/>
      <c r="D101" s="356">
        <v>11906555.4</v>
      </c>
      <c r="E101" s="566"/>
      <c r="F101" s="356">
        <v>40052680</v>
      </c>
      <c r="G101" s="566"/>
      <c r="H101" s="356">
        <v>1802370.6</v>
      </c>
      <c r="I101" s="566"/>
      <c r="J101" s="356">
        <v>24439290</v>
      </c>
      <c r="K101" s="566"/>
      <c r="L101" s="356">
        <v>672081.12</v>
      </c>
      <c r="M101" s="566"/>
      <c r="N101" s="356">
        <v>426950518</v>
      </c>
      <c r="O101" s="566"/>
      <c r="P101" s="356">
        <v>2639440.4699999997</v>
      </c>
      <c r="Q101" s="604"/>
      <c r="R101" s="604"/>
      <c r="S101" s="604"/>
      <c r="T101" s="604"/>
      <c r="U101" s="604"/>
      <c r="V101" s="604"/>
      <c r="W101" s="604"/>
      <c r="X101" s="604"/>
    </row>
    <row r="102" spans="1:24" ht="12" customHeight="1">
      <c r="A102" s="307" t="s">
        <v>149</v>
      </c>
      <c r="B102" s="356">
        <v>363600912</v>
      </c>
      <c r="C102" s="566"/>
      <c r="D102" s="356">
        <v>11093294</v>
      </c>
      <c r="E102" s="566"/>
      <c r="F102" s="356">
        <v>9113115</v>
      </c>
      <c r="G102" s="566"/>
      <c r="H102" s="356">
        <v>328072</v>
      </c>
      <c r="I102" s="566"/>
      <c r="J102" s="356">
        <v>0</v>
      </c>
      <c r="K102" s="566"/>
      <c r="L102" s="356">
        <v>0</v>
      </c>
      <c r="M102" s="566"/>
      <c r="N102" s="356">
        <v>100109095</v>
      </c>
      <c r="O102" s="566"/>
      <c r="P102" s="356">
        <v>902997.8</v>
      </c>
      <c r="Q102" s="604"/>
      <c r="R102" s="604"/>
      <c r="S102" s="604"/>
      <c r="T102" s="604"/>
      <c r="U102" s="604"/>
      <c r="V102" s="604"/>
      <c r="W102" s="604"/>
      <c r="X102" s="604"/>
    </row>
    <row r="103" spans="1:24" ht="8.25" customHeight="1">
      <c r="B103" s="603"/>
      <c r="C103" s="1151"/>
      <c r="D103" s="603"/>
      <c r="E103" s="1151"/>
      <c r="F103" s="603"/>
      <c r="G103" s="1151"/>
      <c r="H103" s="603"/>
      <c r="I103" s="1151"/>
      <c r="J103" s="603"/>
      <c r="K103" s="1151"/>
      <c r="L103" s="603"/>
      <c r="M103" s="1151"/>
      <c r="N103" s="603"/>
      <c r="O103" s="1151"/>
      <c r="P103" s="1155"/>
      <c r="Q103" s="604"/>
      <c r="R103" s="604"/>
      <c r="S103" s="604"/>
      <c r="T103" s="604"/>
      <c r="U103" s="604"/>
      <c r="V103" s="604"/>
      <c r="W103" s="604"/>
      <c r="X103" s="604"/>
    </row>
    <row r="104" spans="1:24" ht="12" customHeight="1">
      <c r="A104" s="307" t="s">
        <v>150</v>
      </c>
      <c r="B104" s="356">
        <v>127383113</v>
      </c>
      <c r="C104" s="356"/>
      <c r="D104" s="356">
        <v>5434591.96</v>
      </c>
      <c r="E104" s="356"/>
      <c r="F104" s="356">
        <v>1067695</v>
      </c>
      <c r="G104" s="356"/>
      <c r="H104" s="356">
        <v>44843.19</v>
      </c>
      <c r="I104" s="356"/>
      <c r="J104" s="356">
        <v>58950650</v>
      </c>
      <c r="K104" s="356"/>
      <c r="L104" s="356">
        <v>412654.55</v>
      </c>
      <c r="M104" s="356"/>
      <c r="N104" s="356">
        <v>103798120</v>
      </c>
      <c r="O104" s="356"/>
      <c r="P104" s="356">
        <v>554617.05000000005</v>
      </c>
      <c r="Q104" s="604"/>
      <c r="R104" s="604"/>
      <c r="S104" s="604"/>
      <c r="T104" s="604"/>
      <c r="U104" s="604"/>
      <c r="V104" s="604"/>
      <c r="W104" s="604"/>
      <c r="X104" s="604"/>
    </row>
    <row r="105" spans="1:24" ht="12" customHeight="1">
      <c r="A105" s="307" t="s">
        <v>152</v>
      </c>
      <c r="B105" s="356">
        <v>293547084</v>
      </c>
      <c r="C105" s="566"/>
      <c r="D105" s="356">
        <v>8243050.4500000002</v>
      </c>
      <c r="E105" s="566"/>
      <c r="F105" s="356">
        <v>68004116</v>
      </c>
      <c r="G105" s="566"/>
      <c r="H105" s="356">
        <v>1020061.83</v>
      </c>
      <c r="I105" s="566"/>
      <c r="J105" s="356">
        <v>0</v>
      </c>
      <c r="K105" s="606"/>
      <c r="L105" s="356">
        <v>0</v>
      </c>
      <c r="M105" s="606"/>
      <c r="N105" s="356">
        <v>180949838</v>
      </c>
      <c r="O105" s="566"/>
      <c r="P105" s="356">
        <v>1522521.19</v>
      </c>
      <c r="Q105" s="604"/>
      <c r="R105" s="604"/>
      <c r="S105" s="604"/>
      <c r="T105" s="604"/>
      <c r="U105" s="604"/>
      <c r="V105" s="604"/>
      <c r="W105" s="604"/>
      <c r="X105" s="604"/>
    </row>
    <row r="106" spans="1:24" ht="12" customHeight="1">
      <c r="A106" s="307" t="s">
        <v>543</v>
      </c>
      <c r="B106" s="356">
        <v>5551812406</v>
      </c>
      <c r="C106" s="566"/>
      <c r="D106" s="356">
        <v>185995321.39528003</v>
      </c>
      <c r="E106" s="566"/>
      <c r="F106" s="356">
        <v>16346860</v>
      </c>
      <c r="G106" s="566"/>
      <c r="H106" s="356">
        <v>326937.2</v>
      </c>
      <c r="I106" s="566"/>
      <c r="J106" s="356">
        <v>0</v>
      </c>
      <c r="K106" s="606"/>
      <c r="L106" s="356">
        <v>0</v>
      </c>
      <c r="M106" s="606"/>
      <c r="N106" s="356">
        <v>1785683014</v>
      </c>
      <c r="O106" s="566"/>
      <c r="P106" s="356">
        <v>20113559.10684</v>
      </c>
      <c r="Q106" s="604"/>
      <c r="R106" s="604"/>
      <c r="S106" s="604"/>
      <c r="T106" s="604"/>
      <c r="U106" s="604"/>
      <c r="V106" s="604"/>
      <c r="W106" s="604"/>
      <c r="X106" s="604"/>
    </row>
    <row r="107" spans="1:24" ht="12" customHeight="1">
      <c r="A107" s="307" t="s">
        <v>156</v>
      </c>
      <c r="B107" s="356">
        <v>305193934</v>
      </c>
      <c r="C107" s="566"/>
      <c r="D107" s="356">
        <v>7172057.4500000002</v>
      </c>
      <c r="E107" s="566"/>
      <c r="F107" s="356">
        <v>236896594</v>
      </c>
      <c r="G107" s="566"/>
      <c r="H107" s="356">
        <v>3553449.03</v>
      </c>
      <c r="I107" s="566"/>
      <c r="J107" s="356">
        <v>0</v>
      </c>
      <c r="K107" s="566"/>
      <c r="L107" s="356">
        <v>0</v>
      </c>
      <c r="M107" s="566"/>
      <c r="N107" s="356">
        <v>118513287</v>
      </c>
      <c r="O107" s="566"/>
      <c r="P107" s="356">
        <v>758485.04</v>
      </c>
      <c r="Q107" s="604"/>
      <c r="R107" s="604"/>
      <c r="S107" s="604"/>
      <c r="T107" s="604"/>
      <c r="U107" s="604"/>
      <c r="V107" s="604"/>
      <c r="W107" s="604"/>
      <c r="X107" s="604"/>
    </row>
    <row r="108" spans="1:24" ht="12" customHeight="1">
      <c r="A108" s="307" t="s">
        <v>158</v>
      </c>
      <c r="B108" s="356">
        <v>65237583</v>
      </c>
      <c r="C108" s="566"/>
      <c r="D108" s="356">
        <v>2768729.8</v>
      </c>
      <c r="E108" s="566"/>
      <c r="F108" s="356">
        <v>0</v>
      </c>
      <c r="G108" s="606"/>
      <c r="H108" s="356">
        <v>0</v>
      </c>
      <c r="I108" s="606"/>
      <c r="J108" s="356">
        <v>0</v>
      </c>
      <c r="K108" s="606"/>
      <c r="L108" s="356">
        <v>0</v>
      </c>
      <c r="M108" s="606"/>
      <c r="N108" s="356">
        <v>53894064</v>
      </c>
      <c r="O108" s="566"/>
      <c r="P108" s="356">
        <v>350311.42</v>
      </c>
      <c r="Q108" s="604"/>
      <c r="R108" s="604"/>
      <c r="S108" s="604"/>
      <c r="T108" s="604"/>
      <c r="U108" s="604"/>
      <c r="V108" s="604"/>
      <c r="W108" s="604"/>
      <c r="X108" s="604"/>
    </row>
    <row r="109" spans="1:24" ht="8.25" customHeight="1">
      <c r="B109" s="356"/>
      <c r="C109" s="566"/>
      <c r="D109" s="356"/>
      <c r="E109" s="566"/>
      <c r="F109" s="356"/>
      <c r="G109" s="606"/>
      <c r="H109" s="356"/>
      <c r="I109" s="606"/>
      <c r="J109" s="356"/>
      <c r="K109" s="606"/>
      <c r="L109" s="356"/>
      <c r="M109" s="606"/>
      <c r="N109" s="356"/>
      <c r="O109" s="566"/>
      <c r="P109" s="356"/>
      <c r="Q109" s="1156"/>
      <c r="R109" s="1156"/>
      <c r="S109" s="1156"/>
      <c r="T109" s="1156"/>
      <c r="U109" s="1156"/>
      <c r="V109" s="1156"/>
      <c r="W109" s="1156"/>
      <c r="X109" s="1156"/>
    </row>
    <row r="110" spans="1:24" ht="12" customHeight="1">
      <c r="A110" s="307" t="s">
        <v>160</v>
      </c>
      <c r="B110" s="356">
        <v>64919210</v>
      </c>
      <c r="C110" s="566"/>
      <c r="D110" s="356">
        <v>2372794.7999999998</v>
      </c>
      <c r="E110" s="566"/>
      <c r="F110" s="356">
        <v>4049620</v>
      </c>
      <c r="G110" s="566"/>
      <c r="H110" s="356">
        <v>16198.48</v>
      </c>
      <c r="I110" s="566"/>
      <c r="J110" s="356">
        <v>1827220</v>
      </c>
      <c r="K110" s="566"/>
      <c r="L110" s="356">
        <v>63952.7</v>
      </c>
      <c r="M110" s="566"/>
      <c r="N110" s="356">
        <v>64746436</v>
      </c>
      <c r="O110" s="566"/>
      <c r="P110" s="356">
        <v>502460.38</v>
      </c>
      <c r="Q110" s="604"/>
      <c r="R110" s="604"/>
      <c r="S110" s="604"/>
      <c r="T110" s="604"/>
      <c r="U110" s="604"/>
      <c r="V110" s="604"/>
      <c r="W110" s="604"/>
      <c r="X110" s="604"/>
    </row>
    <row r="111" spans="1:24" ht="12" customHeight="1">
      <c r="A111" s="307" t="s">
        <v>29</v>
      </c>
      <c r="B111" s="356">
        <v>809724071</v>
      </c>
      <c r="C111" s="356"/>
      <c r="D111" s="356">
        <v>28325411.496999998</v>
      </c>
      <c r="E111" s="356"/>
      <c r="F111" s="356">
        <v>89507990</v>
      </c>
      <c r="G111" s="356"/>
      <c r="H111" s="356">
        <v>2595731.71</v>
      </c>
      <c r="I111" s="356"/>
      <c r="J111" s="356">
        <v>0</v>
      </c>
      <c r="K111" s="356"/>
      <c r="L111" s="356">
        <v>0</v>
      </c>
      <c r="M111" s="356"/>
      <c r="N111" s="356">
        <v>275690397</v>
      </c>
      <c r="O111" s="356"/>
      <c r="P111" s="356">
        <v>3021601.87</v>
      </c>
      <c r="Q111" s="604"/>
      <c r="R111" s="604"/>
      <c r="S111" s="604"/>
      <c r="T111" s="604"/>
      <c r="U111" s="604"/>
      <c r="V111" s="604"/>
      <c r="W111" s="604"/>
      <c r="X111" s="604"/>
    </row>
    <row r="112" spans="1:24" ht="12" customHeight="1">
      <c r="A112" s="307" t="s">
        <v>162</v>
      </c>
      <c r="B112" s="356">
        <v>208015815</v>
      </c>
      <c r="C112" s="356"/>
      <c r="D112" s="356">
        <v>7899644.1600000001</v>
      </c>
      <c r="E112" s="356"/>
      <c r="F112" s="356">
        <v>15378673</v>
      </c>
      <c r="G112" s="356"/>
      <c r="H112" s="356">
        <v>392156.39</v>
      </c>
      <c r="I112" s="356"/>
      <c r="J112" s="356">
        <v>0</v>
      </c>
      <c r="K112" s="356"/>
      <c r="L112" s="356">
        <v>0</v>
      </c>
      <c r="M112" s="356"/>
      <c r="N112" s="356">
        <v>184195145</v>
      </c>
      <c r="O112" s="356"/>
      <c r="P112" s="356">
        <v>1353834.32</v>
      </c>
      <c r="Q112" s="604"/>
      <c r="R112" s="604"/>
      <c r="S112" s="604"/>
      <c r="T112" s="604"/>
      <c r="U112" s="604"/>
      <c r="V112" s="604"/>
      <c r="W112" s="604"/>
      <c r="X112" s="604"/>
    </row>
    <row r="113" spans="1:24" ht="12" customHeight="1">
      <c r="A113" s="307" t="s">
        <v>163</v>
      </c>
      <c r="B113" s="356">
        <v>867012066</v>
      </c>
      <c r="C113" s="356"/>
      <c r="D113" s="356">
        <v>21863343.388</v>
      </c>
      <c r="E113" s="356"/>
      <c r="F113" s="356">
        <v>321925395</v>
      </c>
      <c r="G113" s="356"/>
      <c r="H113" s="356">
        <v>8209097.5724999998</v>
      </c>
      <c r="I113" s="356"/>
      <c r="J113" s="356">
        <v>162988450</v>
      </c>
      <c r="K113" s="356"/>
      <c r="L113" s="356">
        <v>1417999.5149999999</v>
      </c>
      <c r="M113" s="356"/>
      <c r="N113" s="356">
        <v>320581067</v>
      </c>
      <c r="O113" s="356"/>
      <c r="P113" s="356">
        <v>2279659.6850000001</v>
      </c>
      <c r="Q113" s="604"/>
      <c r="R113" s="604"/>
      <c r="S113" s="604"/>
      <c r="T113" s="604"/>
      <c r="U113" s="604"/>
      <c r="V113" s="604"/>
      <c r="W113" s="604"/>
      <c r="X113" s="604"/>
    </row>
    <row r="114" spans="1:24" ht="12" customHeight="1">
      <c r="A114" s="312" t="s">
        <v>165</v>
      </c>
      <c r="B114" s="356">
        <v>361397466</v>
      </c>
      <c r="C114" s="566"/>
      <c r="D114" s="356">
        <v>6766544.3000000007</v>
      </c>
      <c r="E114" s="566"/>
      <c r="F114" s="356">
        <v>54399602</v>
      </c>
      <c r="G114" s="566"/>
      <c r="H114" s="356">
        <v>897596.68</v>
      </c>
      <c r="I114" s="566"/>
      <c r="J114" s="356">
        <v>5701488</v>
      </c>
      <c r="K114" s="566"/>
      <c r="L114" s="356">
        <v>37060.019999999997</v>
      </c>
      <c r="M114" s="566"/>
      <c r="N114" s="356">
        <v>247340473</v>
      </c>
      <c r="O114" s="566"/>
      <c r="P114" s="356">
        <v>1570200.1400000001</v>
      </c>
      <c r="Q114" s="604"/>
      <c r="R114" s="604"/>
      <c r="S114" s="604"/>
      <c r="T114" s="604"/>
      <c r="U114" s="604"/>
      <c r="V114" s="604"/>
      <c r="W114" s="604"/>
      <c r="X114" s="604"/>
    </row>
    <row r="115" spans="1:24" ht="8.25" customHeight="1"/>
    <row r="116" spans="1:24" ht="12" customHeight="1">
      <c r="A116" s="307" t="s">
        <v>167</v>
      </c>
      <c r="B116" s="357">
        <v>156237321</v>
      </c>
      <c r="C116" s="1154"/>
      <c r="D116" s="357">
        <v>1984565.9</v>
      </c>
      <c r="E116" s="357"/>
      <c r="F116" s="357">
        <v>22287617</v>
      </c>
      <c r="G116" s="357"/>
      <c r="H116" s="357">
        <v>160470.85</v>
      </c>
      <c r="I116" s="357"/>
      <c r="J116" s="357">
        <v>15391744</v>
      </c>
      <c r="K116" s="1155"/>
      <c r="L116" s="357">
        <v>110820.58</v>
      </c>
      <c r="M116" s="1155"/>
      <c r="N116" s="357">
        <v>127349589</v>
      </c>
      <c r="O116" s="357"/>
      <c r="P116" s="357">
        <v>946383.25</v>
      </c>
      <c r="Q116" s="604"/>
      <c r="R116" s="604"/>
      <c r="S116" s="604"/>
      <c r="T116" s="604"/>
      <c r="U116" s="604"/>
      <c r="V116" s="604"/>
      <c r="W116" s="604"/>
      <c r="X116" s="604"/>
    </row>
    <row r="117" spans="1:24" ht="12" customHeight="1">
      <c r="A117" s="307" t="s">
        <v>169</v>
      </c>
      <c r="B117" s="356">
        <v>437115193</v>
      </c>
      <c r="C117" s="356"/>
      <c r="D117" s="356">
        <v>15370270.450000001</v>
      </c>
      <c r="E117" s="356"/>
      <c r="F117" s="356">
        <v>96057176</v>
      </c>
      <c r="G117" s="356"/>
      <c r="H117" s="356">
        <v>3025801.04</v>
      </c>
      <c r="I117" s="356"/>
      <c r="J117" s="356">
        <v>53281290</v>
      </c>
      <c r="K117" s="356"/>
      <c r="L117" s="356">
        <v>319687.71999999997</v>
      </c>
      <c r="M117" s="356"/>
      <c r="N117" s="356">
        <v>254718911</v>
      </c>
      <c r="O117" s="356"/>
      <c r="P117" s="356">
        <v>1554172.1199999999</v>
      </c>
      <c r="Q117" s="604"/>
      <c r="R117" s="604"/>
      <c r="S117" s="604"/>
      <c r="T117" s="604"/>
      <c r="U117" s="604"/>
      <c r="V117" s="604"/>
      <c r="W117" s="604"/>
      <c r="X117" s="604"/>
    </row>
    <row r="118" spans="1:24" ht="12" customHeight="1">
      <c r="A118" s="307" t="s">
        <v>171</v>
      </c>
      <c r="B118" s="356">
        <v>228968492</v>
      </c>
      <c r="C118" s="356"/>
      <c r="D118" s="356">
        <v>5142123.6800000006</v>
      </c>
      <c r="E118" s="356"/>
      <c r="F118" s="356">
        <v>95624226</v>
      </c>
      <c r="G118" s="356"/>
      <c r="H118" s="356">
        <v>1482175.81</v>
      </c>
      <c r="I118" s="356"/>
      <c r="J118" s="356">
        <v>63733189</v>
      </c>
      <c r="K118" s="356"/>
      <c r="L118" s="356">
        <v>254932.72</v>
      </c>
      <c r="M118" s="356"/>
      <c r="N118" s="356">
        <v>155091399</v>
      </c>
      <c r="O118" s="356"/>
      <c r="P118" s="356">
        <v>1117676.3600000001</v>
      </c>
      <c r="Q118" s="604"/>
      <c r="R118" s="604"/>
      <c r="S118" s="604"/>
      <c r="T118" s="604"/>
      <c r="U118" s="604"/>
      <c r="V118" s="604"/>
      <c r="W118" s="604"/>
      <c r="X118" s="604"/>
    </row>
    <row r="119" spans="1:24" ht="12" customHeight="1">
      <c r="A119" s="307" t="s">
        <v>173</v>
      </c>
      <c r="B119" s="356">
        <v>216516855</v>
      </c>
      <c r="C119" s="356"/>
      <c r="D119" s="356">
        <v>7813209.3399999989</v>
      </c>
      <c r="E119" s="356"/>
      <c r="F119" s="356">
        <v>80972940</v>
      </c>
      <c r="G119" s="356"/>
      <c r="H119" s="356">
        <v>1943350.56</v>
      </c>
      <c r="I119" s="356"/>
      <c r="J119" s="356">
        <v>16135365</v>
      </c>
      <c r="K119" s="356"/>
      <c r="L119" s="356">
        <v>80676.95</v>
      </c>
      <c r="M119" s="356"/>
      <c r="N119" s="356">
        <v>187560305</v>
      </c>
      <c r="O119" s="356"/>
      <c r="P119" s="356">
        <v>1539886.14</v>
      </c>
      <c r="Q119" s="604"/>
      <c r="R119" s="604"/>
      <c r="S119" s="604"/>
      <c r="T119" s="604"/>
      <c r="U119" s="604"/>
      <c r="V119" s="604"/>
      <c r="W119" s="604"/>
      <c r="X119" s="604"/>
    </row>
    <row r="120" spans="1:24" ht="12" customHeight="1">
      <c r="A120" s="307" t="s">
        <v>175</v>
      </c>
      <c r="B120" s="356">
        <v>974800443</v>
      </c>
      <c r="C120" s="566"/>
      <c r="D120" s="356">
        <v>60536044.440000005</v>
      </c>
      <c r="E120" s="566"/>
      <c r="F120" s="356">
        <v>31701532</v>
      </c>
      <c r="G120" s="566"/>
      <c r="H120" s="356">
        <v>699045.82000000007</v>
      </c>
      <c r="I120" s="566"/>
      <c r="J120" s="356">
        <v>0</v>
      </c>
      <c r="K120" s="606"/>
      <c r="L120" s="356">
        <v>0</v>
      </c>
      <c r="M120" s="606"/>
      <c r="N120" s="356">
        <v>390160998</v>
      </c>
      <c r="O120" s="566"/>
      <c r="P120" s="356">
        <v>3375182</v>
      </c>
      <c r="Q120" s="604"/>
      <c r="R120" s="604"/>
      <c r="S120" s="604"/>
      <c r="T120" s="604"/>
      <c r="U120" s="604"/>
      <c r="V120" s="604"/>
      <c r="W120" s="604"/>
      <c r="X120" s="604"/>
    </row>
    <row r="121" spans="1:24" ht="8.25" customHeight="1">
      <c r="B121" s="356"/>
      <c r="C121" s="566"/>
      <c r="D121" s="356"/>
      <c r="E121" s="566"/>
      <c r="F121" s="356"/>
      <c r="G121" s="566"/>
      <c r="H121" s="356"/>
      <c r="I121" s="566"/>
      <c r="J121" s="356"/>
      <c r="K121" s="606"/>
      <c r="L121" s="356"/>
      <c r="M121" s="606"/>
      <c r="N121" s="356"/>
      <c r="O121" s="566"/>
      <c r="P121" s="356"/>
      <c r="Q121" s="1156"/>
      <c r="R121" s="1156"/>
      <c r="S121" s="1156"/>
      <c r="T121" s="1156"/>
      <c r="U121" s="1156"/>
      <c r="V121" s="1156"/>
      <c r="W121" s="1156"/>
      <c r="X121" s="1156"/>
    </row>
    <row r="122" spans="1:24" ht="12" customHeight="1">
      <c r="A122" s="307" t="s">
        <v>177</v>
      </c>
      <c r="B122" s="356">
        <v>1004715120</v>
      </c>
      <c r="C122" s="356"/>
      <c r="D122" s="356">
        <v>50342019.049999997</v>
      </c>
      <c r="E122" s="356"/>
      <c r="F122" s="356">
        <v>0</v>
      </c>
      <c r="G122" s="356"/>
      <c r="H122" s="356">
        <v>0</v>
      </c>
      <c r="I122" s="356"/>
      <c r="J122" s="356">
        <v>197787140</v>
      </c>
      <c r="K122" s="356"/>
      <c r="L122" s="356">
        <v>1001368.56</v>
      </c>
      <c r="M122" s="356"/>
      <c r="N122" s="356">
        <v>436757658</v>
      </c>
      <c r="O122" s="356"/>
      <c r="P122" s="356">
        <v>4344733.3599999994</v>
      </c>
      <c r="Q122" s="604"/>
      <c r="R122" s="604"/>
      <c r="S122" s="604"/>
      <c r="T122" s="604"/>
      <c r="U122" s="604"/>
      <c r="V122" s="604"/>
      <c r="W122" s="604"/>
      <c r="X122" s="604"/>
    </row>
    <row r="123" spans="1:24" ht="12" customHeight="1">
      <c r="A123" s="307" t="s">
        <v>179</v>
      </c>
      <c r="B123" s="356">
        <v>53695544</v>
      </c>
      <c r="C123" s="566"/>
      <c r="D123" s="356">
        <v>2030793.6800000002</v>
      </c>
      <c r="E123" s="566"/>
      <c r="F123" s="356">
        <v>2876946</v>
      </c>
      <c r="G123" s="566"/>
      <c r="H123" s="356">
        <v>28769.46</v>
      </c>
      <c r="I123" s="566"/>
      <c r="J123" s="356">
        <v>0</v>
      </c>
      <c r="K123" s="606"/>
      <c r="L123" s="356">
        <v>0</v>
      </c>
      <c r="M123" s="606"/>
      <c r="N123" s="356">
        <v>1937479967</v>
      </c>
      <c r="O123" s="566"/>
      <c r="P123" s="356">
        <v>13780521.8358</v>
      </c>
      <c r="Q123" s="604"/>
      <c r="R123" s="604"/>
      <c r="S123" s="604"/>
      <c r="T123" s="604"/>
      <c r="U123" s="604"/>
      <c r="V123" s="604"/>
      <c r="W123" s="604"/>
      <c r="X123" s="604"/>
    </row>
    <row r="124" spans="1:24" ht="12" customHeight="1">
      <c r="A124" s="307" t="s">
        <v>181</v>
      </c>
      <c r="B124" s="356">
        <v>77161193</v>
      </c>
      <c r="C124" s="356"/>
      <c r="D124" s="356">
        <v>3553575.28</v>
      </c>
      <c r="E124" s="356"/>
      <c r="F124" s="356">
        <v>46950225</v>
      </c>
      <c r="G124" s="356"/>
      <c r="H124" s="356">
        <v>1140890.47</v>
      </c>
      <c r="I124" s="356"/>
      <c r="J124" s="356">
        <v>7382323</v>
      </c>
      <c r="K124" s="356"/>
      <c r="L124" s="356">
        <v>73823.23</v>
      </c>
      <c r="M124" s="356"/>
      <c r="N124" s="356">
        <v>116094670</v>
      </c>
      <c r="O124" s="356"/>
      <c r="P124" s="356">
        <v>724150.91999999993</v>
      </c>
      <c r="Q124" s="604"/>
      <c r="R124" s="604"/>
      <c r="S124" s="604"/>
      <c r="T124" s="604"/>
      <c r="U124" s="604"/>
      <c r="V124" s="604"/>
      <c r="W124" s="604"/>
      <c r="X124" s="604"/>
    </row>
    <row r="125" spans="1:24" ht="12" customHeight="1">
      <c r="A125" s="307" t="s">
        <v>183</v>
      </c>
      <c r="B125" s="356">
        <v>434951196</v>
      </c>
      <c r="C125" s="566"/>
      <c r="D125" s="356">
        <v>8239099.2299999995</v>
      </c>
      <c r="E125" s="566"/>
      <c r="F125" s="356">
        <v>85434736</v>
      </c>
      <c r="G125" s="566"/>
      <c r="H125" s="356">
        <v>1708694.72</v>
      </c>
      <c r="I125" s="566"/>
      <c r="J125" s="356">
        <v>22026809</v>
      </c>
      <c r="K125" s="566"/>
      <c r="L125" s="356">
        <v>837018.74</v>
      </c>
      <c r="M125" s="566"/>
      <c r="N125" s="356">
        <v>186984542</v>
      </c>
      <c r="O125" s="566"/>
      <c r="P125" s="356">
        <v>1030484.26</v>
      </c>
      <c r="Q125" s="604"/>
      <c r="R125" s="604"/>
      <c r="S125" s="604"/>
      <c r="T125" s="604"/>
      <c r="U125" s="604"/>
      <c r="V125" s="604"/>
      <c r="W125" s="604"/>
      <c r="X125" s="604"/>
    </row>
    <row r="126" spans="1:24" ht="12" customHeight="1">
      <c r="A126" s="307" t="s">
        <v>185</v>
      </c>
      <c r="B126" s="356">
        <v>499546120</v>
      </c>
      <c r="C126" s="566"/>
      <c r="D126" s="356">
        <v>17162770.359999999</v>
      </c>
      <c r="E126" s="566"/>
      <c r="F126" s="356">
        <v>74535325</v>
      </c>
      <c r="G126" s="566"/>
      <c r="H126" s="356">
        <v>1419438.36</v>
      </c>
      <c r="I126" s="566"/>
      <c r="J126" s="356">
        <v>0</v>
      </c>
      <c r="K126" s="566"/>
      <c r="L126" s="356">
        <v>0</v>
      </c>
      <c r="M126" s="566"/>
      <c r="N126" s="356">
        <v>1053130419</v>
      </c>
      <c r="O126" s="566"/>
      <c r="P126" s="356">
        <v>6623141.75</v>
      </c>
      <c r="Q126" s="604"/>
      <c r="R126" s="604"/>
      <c r="S126" s="604"/>
      <c r="T126" s="604"/>
      <c r="U126" s="604"/>
      <c r="V126" s="604"/>
      <c r="W126" s="604"/>
      <c r="X126" s="604"/>
    </row>
    <row r="127" spans="1:24" ht="15">
      <c r="A127" s="1072" t="s">
        <v>893</v>
      </c>
      <c r="B127" s="1137"/>
      <c r="C127" s="344"/>
      <c r="D127" s="1137"/>
      <c r="E127" s="344"/>
      <c r="F127" s="1137"/>
      <c r="G127" s="344"/>
      <c r="H127" s="1137"/>
      <c r="I127" s="344"/>
      <c r="J127" s="1137"/>
      <c r="K127" s="344"/>
      <c r="L127" s="1137"/>
      <c r="M127" s="344"/>
      <c r="N127" s="1137"/>
      <c r="O127" s="344"/>
      <c r="P127" s="1137"/>
      <c r="Q127" s="1138"/>
      <c r="R127" s="1138"/>
      <c r="S127" s="1138"/>
      <c r="T127" s="1138"/>
      <c r="U127" s="1138"/>
      <c r="V127" s="1138"/>
      <c r="W127" s="1138"/>
      <c r="X127" s="1138"/>
    </row>
    <row r="128" spans="1:24" s="1181" customFormat="1" ht="12.75">
      <c r="A128" s="1139" t="s">
        <v>864</v>
      </c>
      <c r="B128" s="1139"/>
      <c r="C128" s="1139"/>
      <c r="D128" s="1139"/>
      <c r="E128" s="1139"/>
      <c r="F128" s="1139"/>
      <c r="G128" s="1139"/>
      <c r="H128" s="1139"/>
      <c r="I128" s="1139"/>
      <c r="J128" s="1139"/>
      <c r="K128" s="1139"/>
      <c r="L128" s="1139"/>
      <c r="M128" s="1139"/>
      <c r="N128" s="1139"/>
      <c r="O128" s="1139"/>
      <c r="P128" s="1139"/>
      <c r="Q128" s="1157"/>
      <c r="R128" s="1157"/>
      <c r="S128" s="1157"/>
      <c r="T128" s="1157"/>
      <c r="U128" s="1157"/>
      <c r="V128" s="1157"/>
      <c r="W128" s="1157"/>
      <c r="X128" s="1157"/>
    </row>
    <row r="129" spans="1:24" s="1181" customFormat="1" ht="12.75">
      <c r="A129" s="1142" t="str">
        <f>A87</f>
        <v>Assessed Values and Levies by Locality - Tax Year 2016</v>
      </c>
      <c r="B129" s="1158"/>
      <c r="C129" s="1158"/>
      <c r="D129" s="1158"/>
      <c r="E129" s="1158"/>
      <c r="F129" s="1158"/>
      <c r="G129" s="1158"/>
      <c r="H129" s="1158"/>
      <c r="I129" s="1158"/>
      <c r="J129" s="1158"/>
      <c r="K129" s="1158"/>
      <c r="L129" s="1158"/>
      <c r="M129" s="1158"/>
      <c r="N129" s="1158"/>
      <c r="O129" s="1158"/>
      <c r="P129" s="1158"/>
      <c r="Q129" s="1159"/>
      <c r="R129" s="1159"/>
      <c r="S129" s="1159"/>
      <c r="T129" s="1159"/>
      <c r="U129" s="1159"/>
      <c r="V129" s="1159"/>
      <c r="W129" s="1159"/>
      <c r="X129" s="1159"/>
    </row>
    <row r="130" spans="1:24" ht="11.25" customHeight="1" thickBot="1">
      <c r="A130" s="347"/>
      <c r="B130" s="347"/>
      <c r="C130" s="347"/>
      <c r="D130" s="347"/>
      <c r="E130" s="347"/>
      <c r="F130" s="347"/>
      <c r="G130" s="347"/>
      <c r="H130" s="347"/>
      <c r="I130" s="347"/>
      <c r="J130" s="347"/>
      <c r="K130" s="347"/>
      <c r="L130" s="347"/>
      <c r="M130" s="347"/>
      <c r="N130" s="347"/>
      <c r="O130" s="347"/>
      <c r="P130" s="347"/>
      <c r="Q130" s="1143"/>
      <c r="R130" s="1143"/>
      <c r="S130" s="1143"/>
      <c r="T130" s="1143"/>
      <c r="U130" s="1143"/>
      <c r="V130" s="1143"/>
      <c r="W130" s="1143"/>
      <c r="X130" s="1143"/>
    </row>
    <row r="131" spans="1:24" ht="14.25" customHeight="1">
      <c r="A131" s="344"/>
      <c r="B131" s="1364" t="s">
        <v>865</v>
      </c>
      <c r="C131" s="1364"/>
      <c r="D131" s="1364"/>
      <c r="E131" s="344"/>
      <c r="F131" s="1364" t="s">
        <v>866</v>
      </c>
      <c r="G131" s="1364"/>
      <c r="H131" s="1364"/>
      <c r="I131" s="344"/>
      <c r="J131" s="1364" t="s">
        <v>867</v>
      </c>
      <c r="K131" s="1364"/>
      <c r="L131" s="1364"/>
      <c r="M131" s="344"/>
      <c r="N131" s="1364" t="s">
        <v>868</v>
      </c>
      <c r="O131" s="1364"/>
      <c r="P131" s="1364"/>
      <c r="Q131" s="1145"/>
      <c r="R131" s="1145"/>
      <c r="S131" s="1145"/>
      <c r="T131" s="1145"/>
      <c r="U131" s="1145"/>
      <c r="V131" s="1145"/>
      <c r="W131" s="1145"/>
      <c r="X131" s="1145"/>
    </row>
    <row r="132" spans="1:24" ht="12" customHeight="1">
      <c r="A132" s="1146" t="s">
        <v>25</v>
      </c>
      <c r="B132" s="1147" t="s">
        <v>869</v>
      </c>
      <c r="C132" s="1148"/>
      <c r="D132" s="1147" t="s">
        <v>870</v>
      </c>
      <c r="E132" s="1148"/>
      <c r="F132" s="1147" t="s">
        <v>869</v>
      </c>
      <c r="G132" s="1148"/>
      <c r="H132" s="1147" t="s">
        <v>870</v>
      </c>
      <c r="I132" s="1148"/>
      <c r="J132" s="1147" t="s">
        <v>869</v>
      </c>
      <c r="K132" s="1148"/>
      <c r="L132" s="1147" t="s">
        <v>870</v>
      </c>
      <c r="M132" s="1148"/>
      <c r="N132" s="1147" t="s">
        <v>869</v>
      </c>
      <c r="O132" s="1148"/>
      <c r="P132" s="1147" t="s">
        <v>870</v>
      </c>
      <c r="Q132" s="1149"/>
      <c r="R132" s="1149"/>
      <c r="S132" s="1149"/>
      <c r="T132" s="1149"/>
      <c r="U132" s="1149"/>
      <c r="V132" s="1149"/>
      <c r="W132" s="1149"/>
      <c r="X132" s="1149"/>
    </row>
    <row r="133" spans="1:24" ht="8.25" customHeight="1">
      <c r="B133" s="356"/>
      <c r="C133" s="1151"/>
      <c r="D133" s="356"/>
      <c r="E133" s="1151"/>
      <c r="F133" s="356"/>
      <c r="G133" s="1151"/>
      <c r="H133" s="356"/>
      <c r="I133" s="1151"/>
      <c r="J133" s="356"/>
      <c r="K133" s="1151"/>
      <c r="L133" s="356"/>
      <c r="M133" s="1151"/>
      <c r="N133" s="356"/>
      <c r="O133" s="1151"/>
      <c r="P133" s="356"/>
      <c r="Q133" s="1156"/>
      <c r="R133" s="1156"/>
      <c r="S133" s="1156"/>
      <c r="T133" s="1156"/>
      <c r="U133" s="1156"/>
      <c r="V133" s="1156"/>
      <c r="W133" s="1156"/>
      <c r="X133" s="1156"/>
    </row>
    <row r="134" spans="1:24" ht="12" customHeight="1">
      <c r="A134" s="307" t="s">
        <v>187</v>
      </c>
      <c r="B134" s="1026">
        <v>594478614</v>
      </c>
      <c r="C134" s="1150"/>
      <c r="D134" s="1026">
        <v>9859301.8100000005</v>
      </c>
      <c r="E134" s="1150"/>
      <c r="F134" s="1026">
        <v>189916150</v>
      </c>
      <c r="G134" s="1150"/>
      <c r="H134" s="1026">
        <v>2943700.33</v>
      </c>
      <c r="I134" s="1150"/>
      <c r="J134" s="1026">
        <v>0</v>
      </c>
      <c r="K134" s="1150"/>
      <c r="L134" s="1026">
        <v>0</v>
      </c>
      <c r="M134" s="1150"/>
      <c r="N134" s="1026">
        <v>199815383</v>
      </c>
      <c r="O134" s="1150"/>
      <c r="P134" s="1027">
        <v>1265612.4000000001</v>
      </c>
      <c r="Q134" s="604"/>
      <c r="R134" s="604"/>
      <c r="S134" s="604"/>
      <c r="T134" s="604"/>
      <c r="U134" s="604"/>
      <c r="V134" s="604"/>
      <c r="W134" s="604"/>
      <c r="X134" s="604"/>
    </row>
    <row r="135" spans="1:24" ht="12" customHeight="1">
      <c r="A135" s="307" t="s">
        <v>189</v>
      </c>
      <c r="B135" s="356">
        <v>176199960</v>
      </c>
      <c r="C135" s="566"/>
      <c r="D135" s="356">
        <v>4698445.3099999996</v>
      </c>
      <c r="E135" s="566"/>
      <c r="F135" s="356">
        <v>5053880</v>
      </c>
      <c r="G135" s="566"/>
      <c r="H135" s="356">
        <v>75808.2</v>
      </c>
      <c r="I135" s="566"/>
      <c r="J135" s="356">
        <v>10540750</v>
      </c>
      <c r="K135" s="566"/>
      <c r="L135" s="356">
        <v>42059.48</v>
      </c>
      <c r="M135" s="566"/>
      <c r="N135" s="356">
        <v>62498530</v>
      </c>
      <c r="O135" s="566"/>
      <c r="P135" s="356">
        <v>365690.49</v>
      </c>
      <c r="Q135" s="604"/>
      <c r="R135" s="604"/>
      <c r="S135" s="604"/>
      <c r="T135" s="604"/>
      <c r="U135" s="604"/>
      <c r="V135" s="604"/>
      <c r="W135" s="604"/>
      <c r="X135" s="604"/>
    </row>
    <row r="136" spans="1:24" ht="12" customHeight="1">
      <c r="A136" s="307" t="s">
        <v>191</v>
      </c>
      <c r="B136" s="356">
        <v>440749289</v>
      </c>
      <c r="C136" s="566"/>
      <c r="D136" s="356">
        <v>6544619.0199999996</v>
      </c>
      <c r="E136" s="566"/>
      <c r="F136" s="356">
        <v>75302775</v>
      </c>
      <c r="G136" s="566"/>
      <c r="H136" s="356">
        <v>1061769.1299999999</v>
      </c>
      <c r="I136" s="566"/>
      <c r="J136" s="356">
        <v>29800336</v>
      </c>
      <c r="K136" s="566"/>
      <c r="L136" s="356">
        <v>849309.58</v>
      </c>
      <c r="M136" s="566"/>
      <c r="N136" s="356">
        <v>1451946890</v>
      </c>
      <c r="O136" s="566"/>
      <c r="P136" s="356">
        <v>8712731.3099999987</v>
      </c>
      <c r="Q136" s="604"/>
      <c r="R136" s="604"/>
      <c r="S136" s="604"/>
      <c r="T136" s="604"/>
      <c r="U136" s="604"/>
      <c r="V136" s="604"/>
      <c r="W136" s="604"/>
      <c r="X136" s="604"/>
    </row>
    <row r="137" spans="1:24" ht="12" customHeight="1">
      <c r="A137" s="307" t="s">
        <v>193</v>
      </c>
      <c r="B137" s="356">
        <v>281243000</v>
      </c>
      <c r="C137" s="566"/>
      <c r="D137" s="356">
        <v>5982908</v>
      </c>
      <c r="E137" s="566"/>
      <c r="F137" s="356">
        <v>138926929</v>
      </c>
      <c r="G137" s="566"/>
      <c r="H137" s="356">
        <v>2083903</v>
      </c>
      <c r="I137" s="566"/>
      <c r="J137" s="356">
        <v>77002274</v>
      </c>
      <c r="K137" s="566"/>
      <c r="L137" s="356">
        <v>431212</v>
      </c>
      <c r="M137" s="566"/>
      <c r="N137" s="356">
        <v>260499067</v>
      </c>
      <c r="O137" s="566"/>
      <c r="P137" s="356">
        <v>1282451.7699999998</v>
      </c>
      <c r="Q137" s="604"/>
      <c r="R137" s="604"/>
      <c r="S137" s="604"/>
      <c r="T137" s="604"/>
      <c r="U137" s="604"/>
      <c r="V137" s="604"/>
      <c r="W137" s="604"/>
      <c r="X137" s="604"/>
    </row>
    <row r="138" spans="1:24" ht="12" customHeight="1">
      <c r="A138" s="307" t="s">
        <v>195</v>
      </c>
      <c r="B138" s="356">
        <v>732663670</v>
      </c>
      <c r="C138" s="566"/>
      <c r="D138" s="356">
        <v>25524533.079999998</v>
      </c>
      <c r="E138" s="566"/>
      <c r="F138" s="356">
        <v>3176405</v>
      </c>
      <c r="G138" s="566"/>
      <c r="H138" s="356">
        <v>127056.2</v>
      </c>
      <c r="I138" s="566"/>
      <c r="J138" s="356">
        <v>0</v>
      </c>
      <c r="K138" s="606"/>
      <c r="L138" s="356">
        <v>0</v>
      </c>
      <c r="M138" s="606"/>
      <c r="N138" s="356">
        <v>459855108</v>
      </c>
      <c r="O138" s="566"/>
      <c r="P138" s="356">
        <v>3458501.74</v>
      </c>
      <c r="Q138" s="604"/>
      <c r="R138" s="604"/>
      <c r="S138" s="604"/>
      <c r="T138" s="604"/>
      <c r="U138" s="604"/>
      <c r="V138" s="604"/>
      <c r="W138" s="604"/>
      <c r="X138" s="604"/>
    </row>
    <row r="139" spans="1:24" ht="12" customHeight="1"/>
    <row r="140" spans="1:24" ht="12.75" customHeight="1">
      <c r="A140" s="1160" t="s">
        <v>26</v>
      </c>
      <c r="B140" s="1160">
        <f>SUM(B8:B60,B62:B114,B116:B138)</f>
        <v>66929425701</v>
      </c>
      <c r="C140" s="1160"/>
      <c r="D140" s="1160">
        <f>SUM(D8:D60,D62:D114,D116:D138)</f>
        <v>2359108046.4579802</v>
      </c>
      <c r="E140" s="1160"/>
      <c r="F140" s="1160">
        <f>SUM(F8:F60,F62:F114,F116:F138)</f>
        <v>7195378428</v>
      </c>
      <c r="G140" s="1160"/>
      <c r="H140" s="1160">
        <f>SUM(H8:H60,H62:H114,H116:H138)</f>
        <v>133056399.9656</v>
      </c>
      <c r="I140" s="1160"/>
      <c r="J140" s="1160">
        <f>SUM(J8:J60,J62:J114,J116:J138)</f>
        <v>1349538948</v>
      </c>
      <c r="K140" s="1160"/>
      <c r="L140" s="1160">
        <f>SUM(L8:L60,L62:L114,L116:L138)</f>
        <v>14028692.103300003</v>
      </c>
      <c r="M140" s="1160"/>
      <c r="N140" s="1160">
        <f>SUM(N8:N60,N62:N114,N116:N138)</f>
        <v>36852253638</v>
      </c>
      <c r="O140" s="1160"/>
      <c r="P140" s="1160">
        <f>SUM(P8:P60,P62:P114,P116:P138)</f>
        <v>291804379.68127996</v>
      </c>
      <c r="Q140" s="1161"/>
      <c r="R140" s="1161"/>
      <c r="S140" s="1161"/>
      <c r="T140" s="1161"/>
      <c r="U140" s="1161"/>
      <c r="V140" s="1161"/>
      <c r="W140" s="1161"/>
      <c r="X140" s="1161"/>
    </row>
    <row r="141" spans="1:24" ht="12" customHeight="1">
      <c r="A141" s="348"/>
      <c r="B141" s="348"/>
      <c r="C141" s="348"/>
      <c r="D141" s="348"/>
      <c r="E141" s="348"/>
      <c r="F141" s="348"/>
      <c r="G141" s="348"/>
      <c r="H141" s="348"/>
      <c r="I141" s="348"/>
      <c r="J141" s="348"/>
      <c r="K141" s="348"/>
      <c r="L141" s="348"/>
      <c r="M141" s="348"/>
      <c r="N141" s="348"/>
      <c r="O141" s="348"/>
      <c r="P141" s="348"/>
      <c r="Q141" s="1161"/>
      <c r="R141" s="1161"/>
      <c r="S141" s="1161"/>
      <c r="T141" s="1161"/>
      <c r="U141" s="1161"/>
      <c r="V141" s="1161"/>
      <c r="W141" s="1161"/>
      <c r="X141" s="1161"/>
    </row>
    <row r="142" spans="1:24" ht="12.75" customHeight="1" thickBot="1">
      <c r="A142" s="1162"/>
      <c r="B142" s="1163"/>
      <c r="C142" s="1163"/>
      <c r="D142" s="1163"/>
      <c r="E142" s="1163"/>
      <c r="F142" s="1163"/>
      <c r="G142" s="1163"/>
      <c r="H142" s="1163"/>
      <c r="I142" s="1163"/>
      <c r="J142" s="1163"/>
      <c r="K142" s="1163"/>
      <c r="L142" s="1163"/>
      <c r="M142" s="1163"/>
      <c r="N142" s="1163"/>
      <c r="O142" s="1163"/>
      <c r="P142" s="1163"/>
      <c r="Q142" s="1163"/>
      <c r="R142" s="1197"/>
      <c r="S142" s="1197"/>
      <c r="T142" s="1197"/>
      <c r="U142" s="1197"/>
      <c r="V142" s="1197"/>
      <c r="W142" s="1197"/>
      <c r="X142" s="1197"/>
    </row>
    <row r="143" spans="1:24" ht="14.25" customHeight="1">
      <c r="A143" s="344"/>
      <c r="B143" s="1364" t="s">
        <v>865</v>
      </c>
      <c r="C143" s="1364"/>
      <c r="D143" s="1364"/>
      <c r="E143" s="344"/>
      <c r="F143" s="1364" t="s">
        <v>866</v>
      </c>
      <c r="G143" s="1364"/>
      <c r="H143" s="1364"/>
      <c r="I143" s="344"/>
      <c r="J143" s="1364" t="s">
        <v>867</v>
      </c>
      <c r="K143" s="1364"/>
      <c r="L143" s="1364"/>
      <c r="M143" s="344"/>
      <c r="N143" s="1364" t="s">
        <v>868</v>
      </c>
      <c r="O143" s="1364"/>
      <c r="P143" s="1364"/>
      <c r="Q143" s="1145"/>
      <c r="R143" s="1145"/>
      <c r="S143" s="1145"/>
      <c r="T143" s="1145"/>
      <c r="U143" s="1145"/>
      <c r="V143" s="1145"/>
      <c r="W143" s="1145"/>
      <c r="X143" s="1145"/>
    </row>
    <row r="144" spans="1:24" ht="12" customHeight="1">
      <c r="A144" s="1146" t="s">
        <v>27</v>
      </c>
      <c r="B144" s="1147" t="s">
        <v>869</v>
      </c>
      <c r="C144" s="1148"/>
      <c r="D144" s="1147" t="s">
        <v>870</v>
      </c>
      <c r="E144" s="1148"/>
      <c r="F144" s="1147" t="s">
        <v>869</v>
      </c>
      <c r="G144" s="1148"/>
      <c r="H144" s="1147" t="s">
        <v>870</v>
      </c>
      <c r="I144" s="1148"/>
      <c r="J144" s="1147" t="s">
        <v>869</v>
      </c>
      <c r="K144" s="1148"/>
      <c r="L144" s="1147" t="s">
        <v>870</v>
      </c>
      <c r="M144" s="1148"/>
      <c r="N144" s="1147" t="s">
        <v>869</v>
      </c>
      <c r="O144" s="1148"/>
      <c r="P144" s="1147" t="s">
        <v>870</v>
      </c>
      <c r="Q144" s="1149"/>
      <c r="R144" s="1149"/>
      <c r="S144" s="1149"/>
      <c r="T144" s="1149"/>
      <c r="U144" s="1149"/>
      <c r="V144" s="1149"/>
      <c r="W144" s="1149"/>
      <c r="X144" s="1149"/>
    </row>
    <row r="145" spans="1:24" ht="8.25" customHeight="1"/>
    <row r="146" spans="1:24" ht="12" customHeight="1">
      <c r="A146" s="307" t="s">
        <v>200</v>
      </c>
      <c r="B146" s="1025">
        <v>1769158883.22</v>
      </c>
      <c r="C146" s="566"/>
      <c r="D146" s="1026">
        <v>72551090.270449996</v>
      </c>
      <c r="E146" s="355"/>
      <c r="F146" s="1025">
        <v>11199629.779999999</v>
      </c>
      <c r="G146" s="1026"/>
      <c r="H146" s="1025">
        <v>503983.34009999997</v>
      </c>
      <c r="I146" s="1026"/>
      <c r="J146" s="1025">
        <v>0</v>
      </c>
      <c r="K146" s="1026"/>
      <c r="L146" s="1025">
        <v>0</v>
      </c>
      <c r="M146" s="1026"/>
      <c r="N146" s="1025">
        <v>610165989</v>
      </c>
      <c r="O146" s="1026"/>
      <c r="P146" s="1027">
        <v>6579540.6622200003</v>
      </c>
      <c r="Q146" s="604"/>
      <c r="R146" s="604"/>
      <c r="S146" s="604"/>
      <c r="T146" s="604"/>
      <c r="U146" s="604"/>
      <c r="V146" s="604"/>
      <c r="W146" s="604"/>
      <c r="X146" s="604"/>
    </row>
    <row r="147" spans="1:24" ht="12" customHeight="1">
      <c r="A147" s="307" t="s">
        <v>202</v>
      </c>
      <c r="B147" s="355">
        <v>115527660</v>
      </c>
      <c r="C147" s="566"/>
      <c r="D147" s="355">
        <v>3695193.37</v>
      </c>
      <c r="E147" s="566"/>
      <c r="F147" s="355">
        <v>12757030</v>
      </c>
      <c r="G147" s="566"/>
      <c r="H147" s="355">
        <v>892992.1</v>
      </c>
      <c r="I147" s="566"/>
      <c r="J147" s="603">
        <v>0</v>
      </c>
      <c r="K147" s="606"/>
      <c r="L147" s="606">
        <v>0</v>
      </c>
      <c r="M147" s="606"/>
      <c r="N147" s="355">
        <v>19717482</v>
      </c>
      <c r="O147" s="566"/>
      <c r="P147" s="357">
        <v>234012.88</v>
      </c>
      <c r="Q147" s="604"/>
      <c r="R147" s="604"/>
      <c r="S147" s="604"/>
      <c r="T147" s="604"/>
      <c r="U147" s="604"/>
      <c r="V147" s="604"/>
      <c r="W147" s="604"/>
      <c r="X147" s="604"/>
    </row>
    <row r="148" spans="1:24" ht="12" customHeight="1">
      <c r="A148" s="307" t="s">
        <v>204</v>
      </c>
      <c r="B148" s="355">
        <v>33475681</v>
      </c>
      <c r="C148" s="356"/>
      <c r="D148" s="355">
        <v>1929073.1400000001</v>
      </c>
      <c r="E148" s="356"/>
      <c r="F148" s="355">
        <v>7911660</v>
      </c>
      <c r="G148" s="356"/>
      <c r="H148" s="355">
        <v>336245.54</v>
      </c>
      <c r="I148" s="356"/>
      <c r="J148" s="603">
        <v>0</v>
      </c>
      <c r="K148" s="606"/>
      <c r="L148" s="606">
        <v>0</v>
      </c>
      <c r="M148" s="606"/>
      <c r="N148" s="355">
        <v>23005034</v>
      </c>
      <c r="O148" s="566"/>
      <c r="P148" s="357">
        <v>254795.68999999997</v>
      </c>
      <c r="Q148" s="604"/>
      <c r="R148" s="604"/>
      <c r="S148" s="604"/>
      <c r="T148" s="604"/>
      <c r="U148" s="604"/>
      <c r="V148" s="604"/>
      <c r="W148" s="604"/>
      <c r="X148" s="604"/>
    </row>
    <row r="149" spans="1:24" ht="12" customHeight="1">
      <c r="A149" s="307" t="s">
        <v>206</v>
      </c>
      <c r="B149" s="355">
        <v>300390024</v>
      </c>
      <c r="C149" s="566"/>
      <c r="D149" s="355">
        <v>12585939.77</v>
      </c>
      <c r="E149" s="566"/>
      <c r="F149" s="355">
        <v>7416266</v>
      </c>
      <c r="G149" s="356"/>
      <c r="H149" s="355">
        <v>311483.24</v>
      </c>
      <c r="I149" s="356"/>
      <c r="J149" s="603">
        <v>0</v>
      </c>
      <c r="K149" s="606"/>
      <c r="L149" s="606">
        <v>0</v>
      </c>
      <c r="M149" s="606"/>
      <c r="N149" s="355">
        <v>141325914</v>
      </c>
      <c r="O149" s="566"/>
      <c r="P149" s="357">
        <v>1355657.95</v>
      </c>
      <c r="Q149" s="604"/>
      <c r="R149" s="604"/>
      <c r="S149" s="604"/>
      <c r="T149" s="604"/>
      <c r="U149" s="604"/>
      <c r="V149" s="604"/>
      <c r="W149" s="604"/>
      <c r="X149" s="604"/>
    </row>
    <row r="150" spans="1:24" ht="12" customHeight="1">
      <c r="A150" s="307" t="s">
        <v>151</v>
      </c>
      <c r="B150" s="355">
        <v>2108846728</v>
      </c>
      <c r="C150" s="566"/>
      <c r="D150" s="355">
        <v>82292362</v>
      </c>
      <c r="E150" s="566"/>
      <c r="F150" s="355">
        <v>87615940</v>
      </c>
      <c r="G150" s="356"/>
      <c r="H150" s="355">
        <v>2812940</v>
      </c>
      <c r="I150" s="356"/>
      <c r="J150" s="603">
        <v>0</v>
      </c>
      <c r="K150" s="606"/>
      <c r="L150" s="606">
        <v>0</v>
      </c>
      <c r="M150" s="606"/>
      <c r="N150" s="355">
        <v>913940395</v>
      </c>
      <c r="O150" s="566"/>
      <c r="P150" s="357">
        <v>9609836</v>
      </c>
      <c r="Q150" s="604"/>
      <c r="R150" s="604"/>
      <c r="S150" s="604"/>
      <c r="T150" s="604"/>
      <c r="U150" s="604"/>
      <c r="V150" s="604"/>
      <c r="W150" s="604"/>
      <c r="X150" s="604"/>
    </row>
    <row r="151" spans="1:24" ht="8.25" customHeight="1">
      <c r="B151" s="355"/>
      <c r="C151" s="566"/>
      <c r="D151" s="355"/>
      <c r="E151" s="566"/>
      <c r="F151" s="355"/>
      <c r="G151" s="356"/>
      <c r="H151" s="355"/>
      <c r="I151" s="356"/>
      <c r="J151" s="603"/>
      <c r="K151" s="606"/>
      <c r="L151" s="606"/>
      <c r="M151" s="606"/>
      <c r="N151" s="355"/>
      <c r="O151" s="566"/>
      <c r="P151" s="357"/>
      <c r="Q151" s="604"/>
      <c r="R151" s="604"/>
      <c r="S151" s="604"/>
      <c r="T151" s="604"/>
      <c r="U151" s="604"/>
      <c r="V151" s="604"/>
      <c r="W151" s="604"/>
      <c r="X151" s="604"/>
    </row>
    <row r="152" spans="1:24" ht="12" customHeight="1">
      <c r="A152" s="307" t="s">
        <v>153</v>
      </c>
      <c r="B152" s="355">
        <v>125739324</v>
      </c>
      <c r="C152" s="606"/>
      <c r="D152" s="355">
        <v>4351020.17</v>
      </c>
      <c r="E152" s="603"/>
      <c r="F152" s="355">
        <v>3628351</v>
      </c>
      <c r="G152" s="356"/>
      <c r="H152" s="355">
        <v>72567.02</v>
      </c>
      <c r="I152" s="356"/>
      <c r="J152" s="603">
        <v>0</v>
      </c>
      <c r="K152" s="606"/>
      <c r="L152" s="606">
        <v>0</v>
      </c>
      <c r="M152" s="606"/>
      <c r="N152" s="355">
        <v>35283357</v>
      </c>
      <c r="O152" s="603"/>
      <c r="P152" s="357">
        <v>423400.29</v>
      </c>
      <c r="Q152" s="604"/>
      <c r="R152" s="604"/>
      <c r="S152" s="604"/>
      <c r="T152" s="604"/>
      <c r="U152" s="604"/>
      <c r="V152" s="604"/>
      <c r="W152" s="604"/>
      <c r="X152" s="604"/>
    </row>
    <row r="153" spans="1:24" ht="12" customHeight="1">
      <c r="A153" s="307" t="s">
        <v>155</v>
      </c>
      <c r="B153" s="355">
        <v>29203410</v>
      </c>
      <c r="C153" s="566"/>
      <c r="D153" s="355">
        <v>1590370.76</v>
      </c>
      <c r="E153" s="355"/>
      <c r="F153" s="355">
        <v>51441310</v>
      </c>
      <c r="G153" s="356"/>
      <c r="H153" s="355">
        <v>2839560.32</v>
      </c>
      <c r="I153" s="356"/>
      <c r="J153" s="603">
        <v>0</v>
      </c>
      <c r="K153" s="606"/>
      <c r="L153" s="606">
        <v>0</v>
      </c>
      <c r="M153" s="606"/>
      <c r="N153" s="355">
        <v>281871526</v>
      </c>
      <c r="O153" s="355"/>
      <c r="P153" s="357">
        <v>2114645.39</v>
      </c>
      <c r="Q153" s="604"/>
      <c r="R153" s="604"/>
      <c r="S153" s="604"/>
      <c r="T153" s="604"/>
      <c r="U153" s="604"/>
      <c r="V153" s="604"/>
      <c r="W153" s="604"/>
      <c r="X153" s="604"/>
    </row>
    <row r="154" spans="1:24" ht="12" customHeight="1">
      <c r="A154" s="307" t="s">
        <v>157</v>
      </c>
      <c r="B154" s="355">
        <v>354480710</v>
      </c>
      <c r="C154" s="566"/>
      <c r="D154" s="355">
        <v>10349430</v>
      </c>
      <c r="E154" s="355"/>
      <c r="F154" s="355">
        <v>89693624</v>
      </c>
      <c r="G154" s="356"/>
      <c r="H154" s="355">
        <v>1345404</v>
      </c>
      <c r="I154" s="356"/>
      <c r="J154" s="603">
        <v>0</v>
      </c>
      <c r="K154" s="606"/>
      <c r="L154" s="606">
        <v>0</v>
      </c>
      <c r="M154" s="606"/>
      <c r="N154" s="355">
        <v>95092504</v>
      </c>
      <c r="O154" s="355"/>
      <c r="P154" s="357">
        <v>699504</v>
      </c>
      <c r="Q154" s="604"/>
      <c r="R154" s="604"/>
      <c r="S154" s="604"/>
      <c r="T154" s="604"/>
      <c r="U154" s="604"/>
      <c r="V154" s="604"/>
      <c r="W154" s="604"/>
      <c r="X154" s="604"/>
    </row>
    <row r="155" spans="1:24" ht="12" customHeight="1">
      <c r="A155" s="307" t="s">
        <v>159</v>
      </c>
      <c r="B155" s="355">
        <v>45504238</v>
      </c>
      <c r="C155" s="566"/>
      <c r="D155" s="355">
        <v>2242084.15</v>
      </c>
      <c r="E155" s="355"/>
      <c r="F155" s="355">
        <v>7930425</v>
      </c>
      <c r="G155" s="356"/>
      <c r="H155" s="355">
        <v>396521.25</v>
      </c>
      <c r="I155" s="356"/>
      <c r="J155" s="603">
        <v>0</v>
      </c>
      <c r="K155" s="606"/>
      <c r="L155" s="606">
        <v>0</v>
      </c>
      <c r="M155" s="606"/>
      <c r="N155" s="355">
        <v>21786885</v>
      </c>
      <c r="O155" s="355"/>
      <c r="P155" s="357">
        <v>200744.21</v>
      </c>
      <c r="Q155" s="604"/>
      <c r="R155" s="604"/>
      <c r="S155" s="604"/>
      <c r="T155" s="604"/>
      <c r="U155" s="604"/>
      <c r="V155" s="604"/>
      <c r="W155" s="604"/>
      <c r="X155" s="604"/>
    </row>
    <row r="156" spans="1:24" ht="12" customHeight="1">
      <c r="A156" s="307" t="s">
        <v>137</v>
      </c>
      <c r="B156" s="355">
        <v>378880448.98000002</v>
      </c>
      <c r="C156" s="356"/>
      <c r="D156" s="355">
        <v>8708955.6100000013</v>
      </c>
      <c r="E156" s="356"/>
      <c r="F156" s="355">
        <v>1078454.1000000001</v>
      </c>
      <c r="G156" s="356"/>
      <c r="H156" s="355">
        <v>44540.160000000003</v>
      </c>
      <c r="I156" s="356"/>
      <c r="J156" s="355">
        <v>0</v>
      </c>
      <c r="K156" s="356"/>
      <c r="L156" s="355">
        <v>0</v>
      </c>
      <c r="M156" s="356"/>
      <c r="N156" s="355">
        <v>114769962</v>
      </c>
      <c r="O156" s="356"/>
      <c r="P156" s="357">
        <v>1374713.3499999999</v>
      </c>
      <c r="Q156" s="604"/>
      <c r="R156" s="604"/>
      <c r="S156" s="604"/>
      <c r="T156" s="604"/>
      <c r="U156" s="604"/>
      <c r="V156" s="604"/>
      <c r="W156" s="604"/>
      <c r="X156" s="604"/>
    </row>
    <row r="157" spans="1:24" ht="8.25" customHeight="1">
      <c r="B157" s="355"/>
      <c r="C157" s="356"/>
      <c r="D157" s="355"/>
      <c r="E157" s="356"/>
      <c r="F157" s="355"/>
      <c r="G157" s="356"/>
      <c r="H157" s="355"/>
      <c r="I157" s="356"/>
      <c r="J157" s="355"/>
      <c r="K157" s="356"/>
      <c r="L157" s="355"/>
      <c r="M157" s="356"/>
      <c r="N157" s="355"/>
      <c r="O157" s="356"/>
      <c r="P157" s="357"/>
      <c r="Q157" s="604"/>
      <c r="R157" s="604"/>
      <c r="S157" s="604"/>
      <c r="T157" s="604"/>
      <c r="U157" s="604"/>
      <c r="V157" s="604"/>
      <c r="W157" s="604"/>
      <c r="X157" s="604"/>
    </row>
    <row r="158" spans="1:24" ht="12" customHeight="1">
      <c r="A158" s="307" t="s">
        <v>161</v>
      </c>
      <c r="B158" s="355">
        <v>154294645</v>
      </c>
      <c r="C158" s="356"/>
      <c r="D158" s="355">
        <v>7714745.3099999996</v>
      </c>
      <c r="E158" s="356"/>
      <c r="F158" s="355">
        <v>0</v>
      </c>
      <c r="G158" s="356"/>
      <c r="H158" s="355">
        <v>0</v>
      </c>
      <c r="I158" s="356"/>
      <c r="J158" s="355">
        <v>0</v>
      </c>
      <c r="K158" s="356"/>
      <c r="L158" s="355">
        <v>0</v>
      </c>
      <c r="M158" s="356"/>
      <c r="N158" s="355">
        <v>23619500</v>
      </c>
      <c r="O158" s="356"/>
      <c r="P158" s="357">
        <v>310596.42499999999</v>
      </c>
      <c r="Q158" s="604"/>
      <c r="R158" s="604"/>
      <c r="S158" s="604"/>
      <c r="T158" s="604"/>
      <c r="U158" s="604"/>
      <c r="V158" s="604"/>
      <c r="W158" s="604"/>
      <c r="X158" s="604"/>
    </row>
    <row r="159" spans="1:24" ht="12" customHeight="1">
      <c r="A159" s="307" t="s">
        <v>28</v>
      </c>
      <c r="B159" s="355">
        <v>68995362</v>
      </c>
      <c r="C159" s="356"/>
      <c r="D159" s="355">
        <v>2670112.4700000002</v>
      </c>
      <c r="E159" s="356"/>
      <c r="F159" s="355">
        <v>994840</v>
      </c>
      <c r="G159" s="356"/>
      <c r="H159" s="355">
        <v>19896.8</v>
      </c>
      <c r="I159" s="356"/>
      <c r="J159" s="355">
        <v>0</v>
      </c>
      <c r="K159" s="356"/>
      <c r="L159" s="355">
        <v>0</v>
      </c>
      <c r="M159" s="356"/>
      <c r="N159" s="355">
        <v>6895716</v>
      </c>
      <c r="O159" s="356"/>
      <c r="P159" s="357">
        <v>68614.11</v>
      </c>
      <c r="Q159" s="604"/>
      <c r="R159" s="604"/>
      <c r="S159" s="604"/>
      <c r="T159" s="604"/>
      <c r="U159" s="604"/>
      <c r="V159" s="604"/>
      <c r="W159" s="604"/>
      <c r="X159" s="604"/>
    </row>
    <row r="160" spans="1:24" ht="12" customHeight="1">
      <c r="A160" s="307" t="s">
        <v>164</v>
      </c>
      <c r="B160" s="355">
        <v>398386604</v>
      </c>
      <c r="C160" s="356"/>
      <c r="D160" s="355">
        <v>11746492.310000001</v>
      </c>
      <c r="E160" s="356"/>
      <c r="F160" s="355">
        <v>16462185</v>
      </c>
      <c r="G160" s="356"/>
      <c r="H160" s="355">
        <v>128270.39999999999</v>
      </c>
      <c r="I160" s="356"/>
      <c r="J160" s="355">
        <v>0</v>
      </c>
      <c r="K160" s="356"/>
      <c r="L160" s="355">
        <v>0</v>
      </c>
      <c r="M160" s="356"/>
      <c r="N160" s="355">
        <v>103541921</v>
      </c>
      <c r="O160" s="356"/>
      <c r="P160" s="357">
        <v>797839.08330000006</v>
      </c>
      <c r="Q160" s="604"/>
      <c r="R160" s="604"/>
      <c r="S160" s="604"/>
      <c r="T160" s="604"/>
      <c r="U160" s="604"/>
      <c r="V160" s="604"/>
      <c r="W160" s="604"/>
      <c r="X160" s="604"/>
    </row>
    <row r="161" spans="1:24" ht="12" customHeight="1">
      <c r="A161" s="307" t="s">
        <v>166</v>
      </c>
      <c r="B161" s="355">
        <v>39577270</v>
      </c>
      <c r="C161" s="566"/>
      <c r="D161" s="355">
        <v>876369.03999999992</v>
      </c>
      <c r="E161" s="355"/>
      <c r="F161" s="355">
        <v>78641105</v>
      </c>
      <c r="G161" s="355"/>
      <c r="H161" s="355">
        <v>1179617.08</v>
      </c>
      <c r="I161" s="355"/>
      <c r="J161" s="355">
        <v>0</v>
      </c>
      <c r="K161" s="355"/>
      <c r="L161" s="355">
        <v>0</v>
      </c>
      <c r="M161" s="355"/>
      <c r="N161" s="355">
        <v>14114928</v>
      </c>
      <c r="O161" s="355"/>
      <c r="P161" s="357">
        <v>111860.92</v>
      </c>
      <c r="Q161" s="604"/>
      <c r="R161" s="604"/>
      <c r="S161" s="604"/>
      <c r="T161" s="604"/>
      <c r="U161" s="604"/>
      <c r="V161" s="604"/>
      <c r="W161" s="604"/>
      <c r="X161" s="604"/>
    </row>
    <row r="162" spans="1:24" ht="12" customHeight="1">
      <c r="A162" s="307" t="s">
        <v>168</v>
      </c>
      <c r="B162" s="355">
        <v>1083927385</v>
      </c>
      <c r="C162" s="356"/>
      <c r="D162" s="355">
        <v>44740259.939999998</v>
      </c>
      <c r="E162" s="356"/>
      <c r="F162" s="355">
        <v>86826756</v>
      </c>
      <c r="G162" s="356"/>
      <c r="H162" s="355">
        <v>2418399.65</v>
      </c>
      <c r="I162" s="356"/>
      <c r="J162" s="355">
        <v>0</v>
      </c>
      <c r="K162" s="356"/>
      <c r="L162" s="355">
        <v>0</v>
      </c>
      <c r="M162" s="356"/>
      <c r="N162" s="355">
        <v>336010464</v>
      </c>
      <c r="O162" s="356"/>
      <c r="P162" s="357">
        <v>4191022.79</v>
      </c>
      <c r="Q162" s="604"/>
      <c r="R162" s="604"/>
      <c r="S162" s="604"/>
      <c r="T162" s="604"/>
      <c r="U162" s="604"/>
      <c r="V162" s="604"/>
      <c r="W162" s="604"/>
      <c r="X162" s="604"/>
    </row>
    <row r="163" spans="1:24" ht="8.25" customHeight="1">
      <c r="B163" s="355"/>
      <c r="C163" s="356"/>
      <c r="D163" s="355"/>
      <c r="E163" s="356"/>
      <c r="F163" s="355"/>
      <c r="G163" s="356"/>
      <c r="H163" s="355"/>
      <c r="I163" s="356"/>
      <c r="J163" s="355"/>
      <c r="K163" s="356"/>
      <c r="L163" s="355"/>
      <c r="M163" s="356"/>
      <c r="N163" s="355"/>
      <c r="O163" s="356"/>
      <c r="P163" s="357"/>
      <c r="Q163" s="604"/>
      <c r="R163" s="604"/>
      <c r="S163" s="604"/>
      <c r="T163" s="604"/>
      <c r="U163" s="604"/>
      <c r="V163" s="604"/>
      <c r="W163" s="604"/>
      <c r="X163" s="604"/>
    </row>
    <row r="164" spans="1:24" ht="12" customHeight="1">
      <c r="A164" s="307" t="s">
        <v>841</v>
      </c>
      <c r="B164" s="355">
        <v>383053640</v>
      </c>
      <c r="C164" s="566"/>
      <c r="D164" s="355">
        <v>10938359.900000002</v>
      </c>
      <c r="E164" s="355"/>
      <c r="F164" s="355">
        <v>102466936</v>
      </c>
      <c r="G164" s="355"/>
      <c r="H164" s="355">
        <v>2172299.04</v>
      </c>
      <c r="I164" s="355"/>
      <c r="J164" s="355">
        <v>0</v>
      </c>
      <c r="K164" s="603"/>
      <c r="L164" s="355">
        <v>0</v>
      </c>
      <c r="M164" s="603"/>
      <c r="N164" s="355">
        <v>55901251</v>
      </c>
      <c r="O164" s="355"/>
      <c r="P164" s="357">
        <v>223019.61</v>
      </c>
      <c r="Q164" s="604"/>
      <c r="R164" s="604"/>
      <c r="S164" s="604"/>
      <c r="T164" s="604"/>
      <c r="U164" s="604"/>
      <c r="V164" s="604"/>
      <c r="W164" s="604"/>
      <c r="X164" s="604"/>
    </row>
    <row r="165" spans="1:24" ht="12" customHeight="1">
      <c r="A165" s="307" t="s">
        <v>172</v>
      </c>
      <c r="B165" s="355">
        <v>139721827.75</v>
      </c>
      <c r="C165" s="566"/>
      <c r="D165" s="355">
        <v>4883038.29</v>
      </c>
      <c r="E165" s="355"/>
      <c r="F165" s="355">
        <v>242698070</v>
      </c>
      <c r="G165" s="355"/>
      <c r="H165" s="355">
        <v>7402291.1600000001</v>
      </c>
      <c r="I165" s="355"/>
      <c r="J165" s="355">
        <v>0</v>
      </c>
      <c r="K165" s="355"/>
      <c r="L165" s="355">
        <v>0</v>
      </c>
      <c r="M165" s="355"/>
      <c r="N165" s="355">
        <v>383685396</v>
      </c>
      <c r="O165" s="355"/>
      <c r="P165" s="357">
        <v>4346612.8599999994</v>
      </c>
      <c r="Q165" s="604"/>
      <c r="R165" s="604"/>
      <c r="S165" s="604"/>
      <c r="T165" s="604"/>
      <c r="U165" s="604"/>
      <c r="V165" s="604"/>
      <c r="W165" s="604"/>
      <c r="X165" s="604"/>
    </row>
    <row r="166" spans="1:24" ht="12" customHeight="1">
      <c r="A166" s="307" t="s">
        <v>842</v>
      </c>
      <c r="B166" s="355">
        <v>42578343</v>
      </c>
      <c r="C166" s="566"/>
      <c r="D166" s="355">
        <v>1600996.6099999999</v>
      </c>
      <c r="E166" s="355"/>
      <c r="F166" s="355">
        <v>74244.25</v>
      </c>
      <c r="G166" s="355"/>
      <c r="H166" s="355">
        <v>3155.38</v>
      </c>
      <c r="I166" s="355"/>
      <c r="J166" s="355">
        <v>0</v>
      </c>
      <c r="K166" s="355"/>
      <c r="L166" s="355">
        <v>0</v>
      </c>
      <c r="M166" s="355"/>
      <c r="N166" s="355">
        <v>18624440</v>
      </c>
      <c r="O166" s="355"/>
      <c r="P166" s="357">
        <v>208180.67</v>
      </c>
      <c r="Q166" s="604"/>
      <c r="R166" s="604"/>
      <c r="S166" s="604"/>
      <c r="T166" s="604"/>
      <c r="U166" s="604"/>
      <c r="V166" s="604"/>
      <c r="W166" s="604"/>
      <c r="X166" s="604"/>
    </row>
    <row r="167" spans="1:24" ht="12" customHeight="1">
      <c r="A167" s="312" t="s">
        <v>176</v>
      </c>
      <c r="B167" s="357">
        <v>631826834</v>
      </c>
      <c r="C167" s="1154"/>
      <c r="D167" s="357">
        <v>20348251</v>
      </c>
      <c r="E167" s="357"/>
      <c r="F167" s="357">
        <v>160985771</v>
      </c>
      <c r="G167" s="357"/>
      <c r="H167" s="357">
        <v>4843206</v>
      </c>
      <c r="I167" s="357"/>
      <c r="J167" s="357">
        <v>0</v>
      </c>
      <c r="K167" s="1155"/>
      <c r="L167" s="357">
        <v>0</v>
      </c>
      <c r="M167" s="1155"/>
      <c r="N167" s="357">
        <v>215456618</v>
      </c>
      <c r="O167" s="357"/>
      <c r="P167" s="357">
        <v>2406212</v>
      </c>
      <c r="Q167" s="604"/>
      <c r="R167" s="604"/>
      <c r="S167" s="604"/>
      <c r="T167" s="604"/>
      <c r="U167" s="604"/>
      <c r="V167" s="604"/>
      <c r="W167" s="604"/>
      <c r="X167" s="604"/>
    </row>
    <row r="168" spans="1:24" s="312" customFormat="1" ht="12" customHeight="1">
      <c r="A168" s="312" t="s">
        <v>843</v>
      </c>
      <c r="B168" s="357">
        <v>352664077</v>
      </c>
      <c r="C168" s="1154"/>
      <c r="D168" s="357">
        <v>11588515</v>
      </c>
      <c r="E168" s="357"/>
      <c r="F168" s="357">
        <v>711304770</v>
      </c>
      <c r="G168" s="357"/>
      <c r="H168" s="357">
        <v>4854413</v>
      </c>
      <c r="I168" s="357"/>
      <c r="J168" s="357">
        <v>0</v>
      </c>
      <c r="K168" s="1155"/>
      <c r="L168" s="357">
        <v>0</v>
      </c>
      <c r="M168" s="1155"/>
      <c r="N168" s="357">
        <v>122124893</v>
      </c>
      <c r="O168" s="357"/>
      <c r="P168" s="357">
        <v>1721522</v>
      </c>
      <c r="Q168" s="604"/>
      <c r="R168" s="604"/>
      <c r="S168" s="604"/>
      <c r="T168" s="604"/>
      <c r="U168" s="604"/>
      <c r="V168" s="604"/>
      <c r="W168" s="604"/>
      <c r="X168" s="604"/>
    </row>
    <row r="169" spans="1:24" ht="15" customHeight="1">
      <c r="A169" s="1071" t="s">
        <v>893</v>
      </c>
      <c r="B169" s="1137"/>
      <c r="C169" s="344"/>
      <c r="D169" s="1137"/>
      <c r="E169" s="344"/>
      <c r="F169" s="1137"/>
      <c r="G169" s="344"/>
      <c r="H169" s="1137"/>
      <c r="I169" s="344"/>
      <c r="J169" s="1137"/>
      <c r="K169" s="344"/>
      <c r="L169" s="1137"/>
      <c r="M169" s="344"/>
      <c r="N169" s="1137"/>
      <c r="O169" s="344"/>
      <c r="P169" s="1137"/>
      <c r="Q169" s="1138"/>
      <c r="R169" s="1138"/>
      <c r="S169" s="1138"/>
      <c r="T169" s="1138"/>
      <c r="U169" s="1138"/>
      <c r="V169" s="1138"/>
      <c r="W169" s="1138"/>
      <c r="X169" s="1138"/>
    </row>
    <row r="170" spans="1:24" s="1181" customFormat="1" ht="12.75">
      <c r="A170" s="1139" t="s">
        <v>864</v>
      </c>
      <c r="B170" s="1139"/>
      <c r="C170" s="1139"/>
      <c r="D170" s="1139"/>
      <c r="E170" s="1139"/>
      <c r="F170" s="1139"/>
      <c r="G170" s="1139"/>
      <c r="H170" s="1139"/>
      <c r="I170" s="1139"/>
      <c r="J170" s="1139"/>
      <c r="K170" s="1139"/>
      <c r="L170" s="1139"/>
      <c r="M170" s="1139"/>
      <c r="N170" s="1139"/>
      <c r="O170" s="1139"/>
      <c r="P170" s="1139"/>
      <c r="Q170" s="1157"/>
      <c r="R170" s="1157"/>
      <c r="S170" s="1157"/>
      <c r="T170" s="1157"/>
      <c r="U170" s="1157"/>
      <c r="V170" s="1157"/>
      <c r="W170" s="1157"/>
      <c r="X170" s="1157"/>
    </row>
    <row r="171" spans="1:24" ht="12.75">
      <c r="A171" s="1142" t="str">
        <f>A129</f>
        <v>Assessed Values and Levies by Locality - Tax Year 2016</v>
      </c>
      <c r="B171" s="1158"/>
      <c r="C171" s="1108"/>
      <c r="D171" s="1108"/>
      <c r="E171" s="1108"/>
      <c r="F171" s="1108"/>
      <c r="G171" s="1108"/>
      <c r="H171" s="1108"/>
      <c r="I171" s="1108"/>
      <c r="J171" s="1108"/>
      <c r="K171" s="1108"/>
      <c r="L171" s="1108"/>
      <c r="M171" s="1108"/>
      <c r="N171" s="1108"/>
      <c r="O171" s="1108"/>
      <c r="P171" s="1108"/>
      <c r="Q171" s="1143"/>
      <c r="R171" s="1143"/>
      <c r="S171" s="1143"/>
      <c r="T171" s="1143"/>
      <c r="U171" s="1143"/>
      <c r="V171" s="1143"/>
      <c r="W171" s="1143"/>
      <c r="X171" s="1143"/>
    </row>
    <row r="172" spans="1:24" ht="11.25" customHeight="1" thickBot="1">
      <c r="A172" s="347"/>
      <c r="B172" s="347"/>
      <c r="C172" s="347"/>
      <c r="D172" s="347"/>
      <c r="E172" s="347"/>
      <c r="F172" s="347"/>
      <c r="G172" s="347"/>
      <c r="H172" s="347"/>
      <c r="I172" s="347"/>
      <c r="J172" s="347"/>
      <c r="K172" s="347"/>
      <c r="L172" s="347"/>
      <c r="M172" s="347"/>
      <c r="N172" s="347"/>
      <c r="O172" s="347"/>
      <c r="P172" s="347"/>
      <c r="Q172" s="1143"/>
      <c r="R172" s="1143"/>
      <c r="S172" s="1143"/>
      <c r="T172" s="1143"/>
      <c r="U172" s="1143"/>
      <c r="V172" s="1143"/>
      <c r="W172" s="1143"/>
      <c r="X172" s="1143"/>
    </row>
    <row r="173" spans="1:24" ht="14.25" customHeight="1">
      <c r="A173" s="344"/>
      <c r="B173" s="1364" t="s">
        <v>865</v>
      </c>
      <c r="C173" s="1364"/>
      <c r="D173" s="1364"/>
      <c r="E173" s="344"/>
      <c r="F173" s="1364" t="s">
        <v>866</v>
      </c>
      <c r="G173" s="1364"/>
      <c r="H173" s="1364"/>
      <c r="I173" s="344"/>
      <c r="J173" s="1364" t="s">
        <v>867</v>
      </c>
      <c r="K173" s="1364"/>
      <c r="L173" s="1364"/>
      <c r="M173" s="344"/>
      <c r="N173" s="1364" t="s">
        <v>868</v>
      </c>
      <c r="O173" s="1364"/>
      <c r="P173" s="1364"/>
      <c r="Q173" s="1145"/>
      <c r="R173" s="1145"/>
      <c r="S173" s="1145"/>
      <c r="T173" s="1145"/>
      <c r="U173" s="1145"/>
      <c r="V173" s="1145"/>
      <c r="W173" s="1145"/>
      <c r="X173" s="1145"/>
    </row>
    <row r="174" spans="1:24" ht="12" customHeight="1">
      <c r="A174" s="1146" t="s">
        <v>27</v>
      </c>
      <c r="B174" s="1147" t="s">
        <v>869</v>
      </c>
      <c r="C174" s="1148"/>
      <c r="D174" s="1147" t="s">
        <v>870</v>
      </c>
      <c r="E174" s="1148"/>
      <c r="F174" s="1147" t="s">
        <v>869</v>
      </c>
      <c r="G174" s="1148"/>
      <c r="H174" s="1147" t="s">
        <v>870</v>
      </c>
      <c r="I174" s="1148"/>
      <c r="J174" s="1147" t="s">
        <v>869</v>
      </c>
      <c r="K174" s="1148"/>
      <c r="L174" s="1147" t="s">
        <v>870</v>
      </c>
      <c r="M174" s="1148"/>
      <c r="N174" s="1147" t="s">
        <v>869</v>
      </c>
      <c r="O174" s="1148"/>
      <c r="P174" s="1147" t="s">
        <v>870</v>
      </c>
      <c r="Q174" s="1149"/>
      <c r="R174" s="1149"/>
      <c r="S174" s="1149"/>
      <c r="T174" s="1149"/>
      <c r="U174" s="1149"/>
      <c r="V174" s="1149"/>
      <c r="W174" s="1149"/>
      <c r="X174" s="1149"/>
    </row>
    <row r="175" spans="1:24" ht="8.25" customHeight="1"/>
    <row r="176" spans="1:24" ht="12" customHeight="1">
      <c r="A176" s="307" t="s">
        <v>861</v>
      </c>
      <c r="B176" s="1026">
        <v>144009505</v>
      </c>
      <c r="C176" s="1150"/>
      <c r="D176" s="1026">
        <v>5037822.9399999995</v>
      </c>
      <c r="E176" s="1150"/>
      <c r="F176" s="1026">
        <v>1103282</v>
      </c>
      <c r="G176" s="1150"/>
      <c r="H176" s="1026">
        <v>38614.94</v>
      </c>
      <c r="I176" s="1150"/>
      <c r="J176" s="1026">
        <v>0</v>
      </c>
      <c r="K176" s="1150"/>
      <c r="L176" s="1026">
        <v>0</v>
      </c>
      <c r="M176" s="1150"/>
      <c r="N176" s="1026">
        <v>25220185</v>
      </c>
      <c r="O176" s="1150"/>
      <c r="P176" s="1027">
        <v>390912.87</v>
      </c>
      <c r="Q176" s="604"/>
      <c r="R176" s="604"/>
      <c r="S176" s="604"/>
      <c r="T176" s="604"/>
      <c r="U176" s="604"/>
      <c r="V176" s="604"/>
      <c r="W176" s="604"/>
      <c r="X176" s="604"/>
    </row>
    <row r="177" spans="1:24" ht="12" customHeight="1">
      <c r="A177" s="307" t="s">
        <v>182</v>
      </c>
      <c r="B177" s="355">
        <v>108364102</v>
      </c>
      <c r="C177" s="566"/>
      <c r="D177" s="355">
        <v>2492043.9600000004</v>
      </c>
      <c r="E177" s="566"/>
      <c r="F177" s="355">
        <v>5833549</v>
      </c>
      <c r="G177" s="566"/>
      <c r="H177" s="355">
        <v>107921.27</v>
      </c>
      <c r="I177" s="566"/>
      <c r="J177" s="355">
        <v>0</v>
      </c>
      <c r="K177" s="566"/>
      <c r="L177" s="355">
        <v>0</v>
      </c>
      <c r="M177" s="566"/>
      <c r="N177" s="355">
        <v>22953579</v>
      </c>
      <c r="O177" s="566"/>
      <c r="P177" s="357">
        <v>250794.39</v>
      </c>
      <c r="Q177" s="604"/>
      <c r="R177" s="604"/>
      <c r="S177" s="604"/>
      <c r="T177" s="604"/>
      <c r="U177" s="604"/>
      <c r="V177" s="604"/>
      <c r="W177" s="604"/>
      <c r="X177" s="604"/>
    </row>
    <row r="178" spans="1:24" ht="12" customHeight="1">
      <c r="A178" s="307" t="s">
        <v>184</v>
      </c>
      <c r="B178" s="355">
        <v>1402772475</v>
      </c>
      <c r="C178" s="566"/>
      <c r="D178" s="355">
        <v>59451806.620000005</v>
      </c>
      <c r="E178" s="566"/>
      <c r="F178" s="355">
        <v>545010791</v>
      </c>
      <c r="G178" s="566"/>
      <c r="H178" s="355">
        <v>20437905.07</v>
      </c>
      <c r="I178" s="566"/>
      <c r="J178" s="355">
        <v>0</v>
      </c>
      <c r="K178" s="566"/>
      <c r="L178" s="355">
        <v>0</v>
      </c>
      <c r="M178" s="566"/>
      <c r="N178" s="355">
        <v>524377801</v>
      </c>
      <c r="O178" s="566"/>
      <c r="P178" s="357">
        <v>6505819.409599999</v>
      </c>
      <c r="Q178" s="604"/>
      <c r="R178" s="604"/>
      <c r="S178" s="604"/>
      <c r="T178" s="604"/>
      <c r="U178" s="604"/>
      <c r="V178" s="604"/>
      <c r="W178" s="604"/>
      <c r="X178" s="604"/>
    </row>
    <row r="179" spans="1:24" ht="12" customHeight="1">
      <c r="A179" s="307" t="s">
        <v>454</v>
      </c>
      <c r="B179" s="355">
        <v>2038395966</v>
      </c>
      <c r="C179" s="356"/>
      <c r="D179" s="355">
        <v>46393341.450000003</v>
      </c>
      <c r="E179" s="356"/>
      <c r="F179" s="355">
        <v>147414711</v>
      </c>
      <c r="G179" s="356"/>
      <c r="H179" s="355">
        <v>6211268.1200000001</v>
      </c>
      <c r="I179" s="356"/>
      <c r="J179" s="355">
        <v>0</v>
      </c>
      <c r="K179" s="356"/>
      <c r="L179" s="355">
        <v>0</v>
      </c>
      <c r="M179" s="356"/>
      <c r="N179" s="355">
        <v>851285281</v>
      </c>
      <c r="O179" s="356"/>
      <c r="P179" s="357">
        <v>9816224.4399999995</v>
      </c>
      <c r="Q179" s="604"/>
      <c r="R179" s="604"/>
      <c r="S179" s="604"/>
      <c r="T179" s="604"/>
      <c r="U179" s="604"/>
      <c r="V179" s="604"/>
      <c r="W179" s="604"/>
      <c r="X179" s="604"/>
    </row>
    <row r="180" spans="1:24" ht="12" customHeight="1">
      <c r="A180" s="307" t="s">
        <v>844</v>
      </c>
      <c r="B180" s="355">
        <v>31141119</v>
      </c>
      <c r="C180" s="356">
        <v>0</v>
      </c>
      <c r="D180" s="355">
        <v>622376.12000000011</v>
      </c>
      <c r="E180" s="356"/>
      <c r="F180" s="355">
        <v>5509064</v>
      </c>
      <c r="G180" s="356"/>
      <c r="H180" s="355">
        <v>112935.81</v>
      </c>
      <c r="I180" s="356"/>
      <c r="J180" s="355">
        <v>0</v>
      </c>
      <c r="K180" s="356"/>
      <c r="L180" s="355">
        <v>0</v>
      </c>
      <c r="M180" s="356"/>
      <c r="N180" s="355">
        <v>26824021</v>
      </c>
      <c r="O180" s="356"/>
      <c r="P180" s="357">
        <v>241416.19</v>
      </c>
      <c r="Q180" s="604"/>
      <c r="R180" s="604"/>
      <c r="S180" s="604"/>
      <c r="T180" s="604"/>
      <c r="U180" s="604"/>
      <c r="V180" s="604"/>
      <c r="W180" s="604"/>
      <c r="X180" s="604"/>
    </row>
    <row r="181" spans="1:24" ht="8.25" customHeight="1">
      <c r="B181" s="355"/>
      <c r="C181" s="356"/>
      <c r="D181" s="355"/>
      <c r="E181" s="356"/>
      <c r="F181" s="355"/>
      <c r="G181" s="356"/>
      <c r="H181" s="355"/>
      <c r="I181" s="356"/>
      <c r="J181" s="355"/>
      <c r="K181" s="356"/>
      <c r="L181" s="355"/>
      <c r="M181" s="356"/>
      <c r="N181" s="355"/>
      <c r="O181" s="356"/>
      <c r="P181" s="357"/>
      <c r="Q181" s="604"/>
      <c r="R181" s="604"/>
      <c r="S181" s="604"/>
      <c r="T181" s="604"/>
      <c r="U181" s="604"/>
      <c r="V181" s="604"/>
      <c r="W181" s="604"/>
      <c r="X181" s="604"/>
    </row>
    <row r="182" spans="1:24" ht="12" customHeight="1">
      <c r="A182" s="307" t="s">
        <v>462</v>
      </c>
      <c r="B182" s="355">
        <v>171736086</v>
      </c>
      <c r="C182" s="356"/>
      <c r="D182" s="355">
        <v>8361933</v>
      </c>
      <c r="E182" s="356"/>
      <c r="F182" s="355">
        <v>39645179</v>
      </c>
      <c r="G182" s="356"/>
      <c r="H182" s="355">
        <v>1506516</v>
      </c>
      <c r="I182" s="356"/>
      <c r="J182" s="355">
        <v>0</v>
      </c>
      <c r="K182" s="356"/>
      <c r="L182" s="355">
        <v>0</v>
      </c>
      <c r="M182" s="356"/>
      <c r="N182" s="355">
        <v>130972292</v>
      </c>
      <c r="O182" s="356"/>
      <c r="P182" s="357">
        <v>1773492</v>
      </c>
      <c r="Q182" s="604"/>
      <c r="R182" s="604"/>
      <c r="S182" s="604"/>
      <c r="T182" s="604"/>
      <c r="U182" s="604"/>
      <c r="V182" s="604"/>
      <c r="W182" s="604"/>
      <c r="X182" s="604"/>
    </row>
    <row r="183" spans="1:24" ht="12" customHeight="1">
      <c r="A183" s="307" t="s">
        <v>845</v>
      </c>
      <c r="B183" s="355">
        <v>143703860</v>
      </c>
      <c r="C183" s="356"/>
      <c r="D183" s="355">
        <v>4665406.29</v>
      </c>
      <c r="E183" s="356"/>
      <c r="F183" s="355">
        <v>0</v>
      </c>
      <c r="G183" s="356"/>
      <c r="H183" s="355">
        <v>0</v>
      </c>
      <c r="I183" s="356"/>
      <c r="J183" s="355">
        <v>0</v>
      </c>
      <c r="K183" s="356"/>
      <c r="L183" s="355">
        <v>0</v>
      </c>
      <c r="M183" s="356"/>
      <c r="N183" s="355">
        <v>20438607</v>
      </c>
      <c r="O183" s="356"/>
      <c r="P183" s="357">
        <v>218693.09</v>
      </c>
      <c r="Q183" s="604"/>
      <c r="R183" s="604"/>
      <c r="S183" s="604"/>
      <c r="T183" s="604"/>
      <c r="U183" s="604"/>
      <c r="V183" s="604"/>
      <c r="W183" s="604"/>
      <c r="X183" s="604"/>
    </row>
    <row r="184" spans="1:24" ht="12" customHeight="1">
      <c r="A184" s="307" t="s">
        <v>194</v>
      </c>
      <c r="B184" s="355">
        <v>588827281</v>
      </c>
      <c r="C184" s="356"/>
      <c r="D184" s="355">
        <v>29078842.690000001</v>
      </c>
      <c r="E184" s="356"/>
      <c r="F184" s="355">
        <v>29995885</v>
      </c>
      <c r="G184" s="356"/>
      <c r="H184" s="355">
        <v>899876.55</v>
      </c>
      <c r="I184" s="356"/>
      <c r="J184" s="355">
        <v>0</v>
      </c>
      <c r="K184" s="356"/>
      <c r="L184" s="355">
        <v>0</v>
      </c>
      <c r="M184" s="356"/>
      <c r="N184" s="355">
        <v>243691456</v>
      </c>
      <c r="O184" s="356"/>
      <c r="P184" s="357">
        <v>3219008.71</v>
      </c>
      <c r="Q184" s="604"/>
      <c r="R184" s="604"/>
      <c r="S184" s="604"/>
      <c r="T184" s="604"/>
      <c r="U184" s="604"/>
      <c r="V184" s="604"/>
      <c r="W184" s="604"/>
      <c r="X184" s="604"/>
    </row>
    <row r="185" spans="1:24" ht="12" customHeight="1">
      <c r="A185" s="307" t="s">
        <v>196</v>
      </c>
      <c r="B185" s="355">
        <v>60105318</v>
      </c>
      <c r="C185" s="566"/>
      <c r="D185" s="355">
        <v>1459580.03</v>
      </c>
      <c r="E185" s="566"/>
      <c r="F185" s="355">
        <v>14661900</v>
      </c>
      <c r="G185" s="566"/>
      <c r="H185" s="355">
        <v>258049.44</v>
      </c>
      <c r="I185" s="566"/>
      <c r="J185" s="355">
        <v>0</v>
      </c>
      <c r="K185" s="566"/>
      <c r="L185" s="355">
        <v>0</v>
      </c>
      <c r="M185" s="566"/>
      <c r="N185" s="355">
        <v>25072541</v>
      </c>
      <c r="O185" s="566"/>
      <c r="P185" s="357">
        <v>190596.1</v>
      </c>
      <c r="Q185" s="604"/>
      <c r="R185" s="604"/>
      <c r="S185" s="604"/>
      <c r="T185" s="604"/>
      <c r="U185" s="604"/>
      <c r="V185" s="604"/>
      <c r="W185" s="604"/>
      <c r="X185" s="604"/>
    </row>
    <row r="186" spans="1:24" ht="12" customHeight="1">
      <c r="A186" s="307" t="s">
        <v>160</v>
      </c>
      <c r="B186" s="355">
        <v>1445932290</v>
      </c>
      <c r="C186" s="566"/>
      <c r="D186" s="355">
        <v>39744337.719999999</v>
      </c>
      <c r="E186" s="566"/>
      <c r="F186" s="355">
        <v>588822269</v>
      </c>
      <c r="G186" s="566"/>
      <c r="H186" s="355">
        <v>13542912.25</v>
      </c>
      <c r="I186" s="566"/>
      <c r="J186" s="355">
        <v>0</v>
      </c>
      <c r="K186" s="566"/>
      <c r="L186" s="355">
        <v>0</v>
      </c>
      <c r="M186" s="566"/>
      <c r="N186" s="355">
        <v>983291258</v>
      </c>
      <c r="O186" s="566"/>
      <c r="P186" s="357">
        <v>11853259.959999999</v>
      </c>
      <c r="Q186" s="604"/>
      <c r="R186" s="604"/>
      <c r="S186" s="604"/>
      <c r="T186" s="604"/>
      <c r="U186" s="604"/>
      <c r="V186" s="604"/>
      <c r="W186" s="604"/>
      <c r="X186" s="604"/>
    </row>
    <row r="187" spans="1:24" ht="8.25" customHeight="1">
      <c r="B187" s="355"/>
      <c r="C187" s="566"/>
      <c r="D187" s="355"/>
      <c r="E187" s="566"/>
      <c r="F187" s="355"/>
      <c r="G187" s="566"/>
      <c r="H187" s="355"/>
      <c r="I187" s="566"/>
      <c r="J187" s="355"/>
      <c r="K187" s="566"/>
      <c r="L187" s="355"/>
      <c r="M187" s="566"/>
      <c r="N187" s="355"/>
      <c r="O187" s="566"/>
      <c r="P187" s="357"/>
      <c r="Q187" s="604"/>
      <c r="R187" s="604"/>
      <c r="S187" s="604"/>
      <c r="T187" s="604"/>
      <c r="U187" s="604"/>
      <c r="V187" s="604"/>
      <c r="W187" s="604"/>
      <c r="X187" s="604"/>
    </row>
    <row r="188" spans="1:24" ht="12" customHeight="1">
      <c r="A188" s="307" t="s">
        <v>29</v>
      </c>
      <c r="B188" s="355">
        <v>890269998</v>
      </c>
      <c r="C188" s="356"/>
      <c r="D188" s="355">
        <v>30130148.890000001</v>
      </c>
      <c r="E188" s="356"/>
      <c r="F188" s="355">
        <v>89108875</v>
      </c>
      <c r="G188" s="356"/>
      <c r="H188" s="355">
        <v>3074256.23</v>
      </c>
      <c r="I188" s="356"/>
      <c r="J188" s="355">
        <v>0</v>
      </c>
      <c r="K188" s="356"/>
      <c r="L188" s="355">
        <v>0</v>
      </c>
      <c r="M188" s="356"/>
      <c r="N188" s="355">
        <v>444465352</v>
      </c>
      <c r="O188" s="356"/>
      <c r="P188" s="357">
        <v>28860478</v>
      </c>
      <c r="Q188" s="604"/>
      <c r="R188" s="604"/>
      <c r="S188" s="604"/>
      <c r="T188" s="604"/>
      <c r="U188" s="604"/>
      <c r="V188" s="604"/>
      <c r="W188" s="604"/>
      <c r="X188" s="604"/>
    </row>
    <row r="189" spans="1:24" ht="12" customHeight="1">
      <c r="A189" s="307" t="s">
        <v>197</v>
      </c>
      <c r="B189" s="355">
        <v>349541604</v>
      </c>
      <c r="C189" s="356"/>
      <c r="D189" s="355">
        <v>11337225.83</v>
      </c>
      <c r="E189" s="356"/>
      <c r="F189" s="355">
        <v>89308699</v>
      </c>
      <c r="G189" s="356"/>
      <c r="H189" s="355">
        <v>2857878.36</v>
      </c>
      <c r="I189" s="356"/>
      <c r="J189" s="355">
        <v>0</v>
      </c>
      <c r="K189" s="356"/>
      <c r="L189" s="355">
        <v>0</v>
      </c>
      <c r="M189" s="356"/>
      <c r="N189" s="355">
        <v>44507648</v>
      </c>
      <c r="O189" s="356"/>
      <c r="P189" s="357">
        <v>525150.82999999996</v>
      </c>
      <c r="Q189" s="604"/>
      <c r="R189" s="604"/>
      <c r="S189" s="604"/>
      <c r="T189" s="604"/>
      <c r="U189" s="604"/>
      <c r="V189" s="604"/>
      <c r="W189" s="604"/>
      <c r="X189" s="604"/>
    </row>
    <row r="190" spans="1:24" ht="12" customHeight="1">
      <c r="A190" s="307" t="s">
        <v>198</v>
      </c>
      <c r="B190" s="355">
        <v>245590852</v>
      </c>
      <c r="C190" s="356"/>
      <c r="D190" s="355">
        <v>6753202.5699999994</v>
      </c>
      <c r="E190" s="356"/>
      <c r="F190" s="355">
        <v>34587550</v>
      </c>
      <c r="G190" s="356"/>
      <c r="H190" s="355">
        <v>428885.64</v>
      </c>
      <c r="I190" s="356"/>
      <c r="J190" s="355">
        <v>0</v>
      </c>
      <c r="K190" s="356"/>
      <c r="L190" s="355">
        <v>0</v>
      </c>
      <c r="M190" s="356"/>
      <c r="N190" s="355">
        <v>78362153</v>
      </c>
      <c r="O190" s="356"/>
      <c r="P190" s="357">
        <v>747727.44</v>
      </c>
      <c r="Q190" s="604"/>
      <c r="R190" s="604"/>
      <c r="S190" s="604"/>
      <c r="T190" s="604"/>
      <c r="U190" s="604"/>
      <c r="V190" s="604"/>
      <c r="W190" s="604"/>
      <c r="X190" s="604"/>
    </row>
    <row r="191" spans="1:24" ht="12" customHeight="1">
      <c r="A191" s="307" t="s">
        <v>199</v>
      </c>
      <c r="B191" s="355">
        <v>923142365</v>
      </c>
      <c r="C191" s="566"/>
      <c r="D191" s="355">
        <v>31255155.550000001</v>
      </c>
      <c r="E191" s="566"/>
      <c r="F191" s="355">
        <v>62666790</v>
      </c>
      <c r="G191" s="566"/>
      <c r="H191" s="355">
        <v>1956775.94</v>
      </c>
      <c r="I191" s="566"/>
      <c r="J191" s="355">
        <v>0</v>
      </c>
      <c r="K191" s="566"/>
      <c r="L191" s="355">
        <v>0</v>
      </c>
      <c r="M191" s="566"/>
      <c r="N191" s="355">
        <v>383419273</v>
      </c>
      <c r="O191" s="566"/>
      <c r="P191" s="357">
        <v>4115121.78</v>
      </c>
      <c r="Q191" s="604"/>
      <c r="R191" s="604"/>
      <c r="S191" s="604"/>
      <c r="T191" s="604"/>
      <c r="U191" s="604"/>
      <c r="V191" s="604"/>
      <c r="W191" s="604"/>
      <c r="X191" s="604"/>
    </row>
    <row r="192" spans="1:24" ht="12" customHeight="1">
      <c r="A192" s="307" t="s">
        <v>710</v>
      </c>
      <c r="B192" s="355">
        <v>4347886973.1300001</v>
      </c>
      <c r="C192" s="566"/>
      <c r="D192" s="355">
        <v>134087183.8</v>
      </c>
      <c r="E192" s="566"/>
      <c r="F192" s="355">
        <v>206144413.56</v>
      </c>
      <c r="G192" s="566"/>
      <c r="H192" s="355">
        <v>1.83</v>
      </c>
      <c r="I192" s="566"/>
      <c r="J192" s="355">
        <v>0</v>
      </c>
      <c r="K192" s="566"/>
      <c r="L192" s="355">
        <v>0</v>
      </c>
      <c r="M192" s="566"/>
      <c r="N192" s="355">
        <v>1840574325</v>
      </c>
      <c r="O192" s="566"/>
      <c r="P192" s="357">
        <v>9169589</v>
      </c>
      <c r="Q192" s="604"/>
      <c r="R192" s="604"/>
      <c r="S192" s="604"/>
      <c r="T192" s="604"/>
      <c r="U192" s="604"/>
      <c r="V192" s="604"/>
      <c r="W192" s="604"/>
      <c r="X192" s="604"/>
    </row>
    <row r="193" spans="1:24" ht="8.25" customHeight="1">
      <c r="B193" s="355"/>
      <c r="C193" s="566"/>
      <c r="D193" s="355"/>
      <c r="E193" s="566"/>
      <c r="F193" s="355"/>
      <c r="G193" s="566"/>
      <c r="H193" s="355"/>
      <c r="I193" s="566"/>
      <c r="J193" s="355"/>
      <c r="K193" s="566"/>
      <c r="L193" s="355"/>
      <c r="M193" s="566"/>
      <c r="N193" s="355"/>
      <c r="O193" s="566"/>
      <c r="P193" s="357"/>
      <c r="Q193" s="604"/>
      <c r="R193" s="604"/>
      <c r="S193" s="604"/>
      <c r="T193" s="604"/>
      <c r="U193" s="604"/>
      <c r="V193" s="604"/>
      <c r="W193" s="604"/>
      <c r="X193" s="604"/>
    </row>
    <row r="194" spans="1:24" ht="12" customHeight="1">
      <c r="A194" s="307" t="s">
        <v>201</v>
      </c>
      <c r="B194" s="355">
        <v>117498507</v>
      </c>
      <c r="C194" s="566"/>
      <c r="D194" s="355">
        <v>5807960.5099999998</v>
      </c>
      <c r="E194" s="566"/>
      <c r="F194" s="355">
        <v>36363434</v>
      </c>
      <c r="G194" s="566"/>
      <c r="H194" s="355">
        <v>1090903.02</v>
      </c>
      <c r="I194" s="566"/>
      <c r="J194" s="355">
        <v>0</v>
      </c>
      <c r="K194" s="606"/>
      <c r="L194" s="355">
        <v>0</v>
      </c>
      <c r="M194" s="606"/>
      <c r="N194" s="355">
        <v>110184926</v>
      </c>
      <c r="O194" s="566"/>
      <c r="P194" s="357">
        <v>888158.33</v>
      </c>
      <c r="Q194" s="604"/>
      <c r="R194" s="604"/>
      <c r="S194" s="604"/>
      <c r="T194" s="604"/>
      <c r="U194" s="604"/>
      <c r="V194" s="604"/>
      <c r="W194" s="604"/>
      <c r="X194" s="604"/>
    </row>
    <row r="195" spans="1:24" ht="12" customHeight="1">
      <c r="A195" s="307" t="s">
        <v>846</v>
      </c>
      <c r="B195" s="355">
        <v>84508792</v>
      </c>
      <c r="C195" s="356"/>
      <c r="D195" s="355">
        <v>2943146.4192830003</v>
      </c>
      <c r="E195" s="356"/>
      <c r="F195" s="355">
        <v>35850</v>
      </c>
      <c r="G195" s="356"/>
      <c r="H195" s="355">
        <v>1254.75</v>
      </c>
      <c r="I195" s="356"/>
      <c r="J195" s="355">
        <v>0</v>
      </c>
      <c r="K195" s="356"/>
      <c r="L195" s="355">
        <v>0</v>
      </c>
      <c r="M195" s="356"/>
      <c r="N195" s="355">
        <v>53879080</v>
      </c>
      <c r="O195" s="356"/>
      <c r="P195" s="357">
        <v>307406.09999999998</v>
      </c>
      <c r="Q195" s="604"/>
      <c r="R195" s="604"/>
      <c r="S195" s="604"/>
      <c r="T195" s="604"/>
      <c r="U195" s="604"/>
      <c r="V195" s="604"/>
      <c r="W195" s="604"/>
      <c r="X195" s="604"/>
    </row>
    <row r="196" spans="1:24" ht="12" customHeight="1">
      <c r="A196" s="307" t="s">
        <v>205</v>
      </c>
      <c r="B196" s="355">
        <v>287448070</v>
      </c>
      <c r="C196" s="566"/>
      <c r="D196" s="355">
        <v>12592381</v>
      </c>
      <c r="E196" s="566"/>
      <c r="F196" s="355">
        <v>143379973</v>
      </c>
      <c r="G196" s="566"/>
      <c r="H196" s="355">
        <v>1863939</v>
      </c>
      <c r="I196" s="566"/>
      <c r="J196" s="355">
        <v>0</v>
      </c>
      <c r="K196" s="606"/>
      <c r="L196" s="355">
        <v>0</v>
      </c>
      <c r="M196" s="606"/>
      <c r="N196" s="355">
        <v>68287727</v>
      </c>
      <c r="O196" s="566"/>
      <c r="P196" s="357">
        <v>622146.86</v>
      </c>
      <c r="Q196" s="604"/>
      <c r="R196" s="604"/>
      <c r="S196" s="604"/>
      <c r="T196" s="604"/>
      <c r="U196" s="604"/>
      <c r="V196" s="604"/>
      <c r="W196" s="604"/>
      <c r="X196" s="604"/>
    </row>
    <row r="197" spans="1:24" ht="12" customHeight="1">
      <c r="A197" s="1164"/>
      <c r="B197" s="1165"/>
      <c r="C197" s="1164"/>
      <c r="D197" s="1165"/>
      <c r="E197" s="1164"/>
      <c r="F197" s="1165"/>
      <c r="G197" s="1164"/>
      <c r="H197" s="1165"/>
      <c r="I197" s="1164"/>
      <c r="J197" s="1165"/>
      <c r="K197" s="1164"/>
      <c r="L197" s="1165"/>
      <c r="M197" s="1164"/>
      <c r="N197" s="1165"/>
      <c r="O197" s="1164"/>
      <c r="P197" s="1165"/>
      <c r="Q197" s="1166"/>
    </row>
    <row r="198" spans="1:24" s="1190" customFormat="1" ht="12.75" customHeight="1">
      <c r="A198" s="1167" t="s">
        <v>31</v>
      </c>
      <c r="B198" s="1167">
        <f>SUM(B146:B167,B168:B196)</f>
        <v>21937108258.080002</v>
      </c>
      <c r="C198" s="1167"/>
      <c r="D198" s="1167">
        <f>SUM(D146:D167,D168:D196)</f>
        <v>749616554.49973297</v>
      </c>
      <c r="E198" s="1167"/>
      <c r="F198" s="1167">
        <f>SUM(F146:F167,F168:F196)</f>
        <v>3720719581.6900001</v>
      </c>
      <c r="G198" s="1167"/>
      <c r="H198" s="1167">
        <f>SUM(H146:H167,H168:H196)</f>
        <v>86967679.70009999</v>
      </c>
      <c r="I198" s="1167"/>
      <c r="J198" s="1167">
        <f>SUM(J146:J167,J168:J196)</f>
        <v>0</v>
      </c>
      <c r="K198" s="1167"/>
      <c r="L198" s="1167">
        <f>SUM(L146:L167,L168:L196)</f>
        <v>0</v>
      </c>
      <c r="M198" s="1167"/>
      <c r="N198" s="1167">
        <f>SUM(N146:N167,N168:N196)</f>
        <v>9414741680</v>
      </c>
      <c r="O198" s="1167"/>
      <c r="P198" s="1167">
        <f>SUM(P146:P167,P168:P196)</f>
        <v>116928326.39011998</v>
      </c>
      <c r="Q198" s="1168"/>
      <c r="R198" s="1161"/>
      <c r="S198" s="1161"/>
      <c r="T198" s="1161"/>
      <c r="U198" s="1161"/>
      <c r="V198" s="1161"/>
      <c r="W198" s="1161"/>
      <c r="X198" s="1161"/>
    </row>
    <row r="199" spans="1:24" s="1190" customFormat="1" ht="12.75" customHeight="1">
      <c r="A199" s="1167" t="s">
        <v>26</v>
      </c>
      <c r="B199" s="1167">
        <f>B140</f>
        <v>66929425701</v>
      </c>
      <c r="C199" s="1167"/>
      <c r="D199" s="1167">
        <f>D140</f>
        <v>2359108046.4579802</v>
      </c>
      <c r="E199" s="1167"/>
      <c r="F199" s="1167">
        <f>F140</f>
        <v>7195378428</v>
      </c>
      <c r="G199" s="1167"/>
      <c r="H199" s="1167">
        <f>H140</f>
        <v>133056399.9656</v>
      </c>
      <c r="I199" s="1167"/>
      <c r="J199" s="1167">
        <f>J140</f>
        <v>1349538948</v>
      </c>
      <c r="K199" s="1167"/>
      <c r="L199" s="1167">
        <f>L140</f>
        <v>14028692.103300003</v>
      </c>
      <c r="M199" s="1167"/>
      <c r="N199" s="1167">
        <f>N140</f>
        <v>36852253638</v>
      </c>
      <c r="O199" s="1167"/>
      <c r="P199" s="1167">
        <f>P140</f>
        <v>291804379.68127996</v>
      </c>
      <c r="Q199" s="1168"/>
      <c r="R199" s="1161"/>
      <c r="S199" s="1161"/>
      <c r="T199" s="1161"/>
      <c r="U199" s="1161"/>
      <c r="V199" s="1161"/>
      <c r="W199" s="1161"/>
      <c r="X199" s="1161"/>
    </row>
    <row r="200" spans="1:24" ht="11.25" customHeight="1">
      <c r="A200" s="1164"/>
      <c r="B200" s="1165"/>
      <c r="C200" s="1164"/>
      <c r="D200" s="1165"/>
      <c r="E200" s="1164"/>
      <c r="F200" s="1165"/>
      <c r="G200" s="1164"/>
      <c r="H200" s="1165"/>
      <c r="I200" s="1164"/>
      <c r="J200" s="1165"/>
      <c r="K200" s="1164"/>
      <c r="L200" s="1165"/>
      <c r="M200" s="1164"/>
      <c r="N200" s="1165"/>
      <c r="O200" s="1164"/>
      <c r="P200" s="1165"/>
      <c r="Q200" s="1166"/>
    </row>
    <row r="201" spans="1:24" ht="12.75" customHeight="1">
      <c r="A201" s="1169" t="s">
        <v>32</v>
      </c>
      <c r="B201" s="1167">
        <f>SUM(B198:B200)</f>
        <v>88866533959.080002</v>
      </c>
      <c r="C201" s="1167"/>
      <c r="D201" s="1167">
        <f>SUM(D198:D200)</f>
        <v>3108724600.9577131</v>
      </c>
      <c r="E201" s="1167"/>
      <c r="F201" s="1167">
        <f>SUM(F198:F200)</f>
        <v>10916098009.690001</v>
      </c>
      <c r="G201" s="1167"/>
      <c r="H201" s="1167">
        <f>SUM(H198:H200)</f>
        <v>220024079.66569999</v>
      </c>
      <c r="I201" s="1167"/>
      <c r="J201" s="1167">
        <f>SUM(J198:J200)</f>
        <v>1349538948</v>
      </c>
      <c r="K201" s="1167"/>
      <c r="L201" s="1167">
        <f>SUM(L198:L200)</f>
        <v>14028692.103300003</v>
      </c>
      <c r="M201" s="1167"/>
      <c r="N201" s="1167">
        <f>SUM(N198:N200)</f>
        <v>46266995318</v>
      </c>
      <c r="O201" s="1167"/>
      <c r="P201" s="1167">
        <f>SUM(P198:P200)</f>
        <v>408732706.07139993</v>
      </c>
      <c r="Q201" s="1168"/>
      <c r="R201" s="1161"/>
      <c r="S201" s="1161"/>
      <c r="T201" s="1161"/>
      <c r="U201" s="1161"/>
      <c r="V201" s="1161"/>
      <c r="W201" s="1161"/>
      <c r="X201" s="1161"/>
    </row>
    <row r="202" spans="1:24" ht="11.25" customHeight="1">
      <c r="A202" s="1170"/>
      <c r="B202" s="1171"/>
      <c r="C202" s="1171"/>
      <c r="D202" s="1171"/>
      <c r="E202" s="1171"/>
      <c r="F202" s="1171"/>
      <c r="G202" s="1171"/>
      <c r="H202" s="1171"/>
      <c r="I202" s="1171"/>
      <c r="J202" s="1171"/>
      <c r="K202" s="1171"/>
      <c r="L202" s="1171"/>
      <c r="M202" s="1171"/>
      <c r="N202" s="1171"/>
      <c r="O202" s="1171"/>
      <c r="P202" s="1171"/>
      <c r="Q202" s="1172"/>
      <c r="R202" s="1197"/>
      <c r="S202" s="1197"/>
      <c r="T202" s="1197"/>
      <c r="U202" s="1197"/>
      <c r="V202" s="1197"/>
      <c r="W202" s="1197"/>
      <c r="X202" s="1197"/>
    </row>
    <row r="203" spans="1:24" ht="11.25" customHeight="1">
      <c r="A203" s="1363"/>
      <c r="B203" s="1363"/>
      <c r="C203" s="1363"/>
      <c r="D203" s="1363"/>
      <c r="E203" s="1363"/>
      <c r="F203" s="1363"/>
      <c r="G203" s="1363"/>
      <c r="H203" s="1363"/>
      <c r="I203" s="1363"/>
      <c r="J203" s="1363"/>
      <c r="K203" s="1363"/>
      <c r="L203" s="1363"/>
      <c r="M203" s="1363"/>
      <c r="N203" s="1363"/>
      <c r="O203" s="1363"/>
      <c r="P203" s="1363"/>
      <c r="Q203" s="1173"/>
      <c r="R203" s="1173"/>
      <c r="S203" s="1173"/>
      <c r="T203" s="1173"/>
      <c r="U203" s="1173"/>
      <c r="V203" s="1173"/>
      <c r="W203" s="1173"/>
      <c r="X203" s="1173"/>
    </row>
    <row r="204" spans="1:24" ht="12" customHeight="1">
      <c r="A204" s="1363" t="s">
        <v>1</v>
      </c>
      <c r="B204" s="1363"/>
      <c r="C204" s="1363"/>
      <c r="D204" s="1363"/>
      <c r="E204" s="1363"/>
      <c r="F204" s="1363"/>
      <c r="G204" s="1363"/>
      <c r="H204" s="1363"/>
      <c r="I204" s="1363"/>
      <c r="J204" s="1363"/>
      <c r="K204" s="1363"/>
      <c r="L204" s="1363"/>
      <c r="M204" s="1363"/>
      <c r="N204" s="1363"/>
      <c r="O204" s="1363"/>
      <c r="P204" s="1363"/>
      <c r="Q204" s="1173"/>
      <c r="R204" s="1173"/>
      <c r="S204" s="1173"/>
      <c r="T204" s="1173"/>
      <c r="U204" s="1173"/>
      <c r="V204" s="1173"/>
      <c r="W204" s="1173"/>
      <c r="X204" s="1173"/>
    </row>
    <row r="205" spans="1:24" ht="12" customHeight="1">
      <c r="A205" s="1363" t="s">
        <v>1077</v>
      </c>
      <c r="B205" s="1363"/>
      <c r="C205" s="1363"/>
      <c r="D205" s="1363"/>
      <c r="E205" s="1363"/>
      <c r="F205" s="1363"/>
      <c r="G205" s="1363"/>
      <c r="H205" s="1363"/>
      <c r="I205" s="1363"/>
      <c r="J205" s="1363"/>
      <c r="K205" s="1363"/>
      <c r="L205" s="1363"/>
      <c r="M205" s="1363"/>
      <c r="N205" s="1363"/>
      <c r="O205" s="1363"/>
      <c r="P205" s="1363"/>
      <c r="Q205" s="1173"/>
      <c r="R205" s="1173"/>
      <c r="S205" s="1173"/>
      <c r="T205" s="1173"/>
      <c r="U205" s="1173"/>
      <c r="V205" s="1173"/>
      <c r="W205" s="1173"/>
      <c r="X205" s="1173"/>
    </row>
    <row r="206" spans="1:24" ht="12" customHeight="1">
      <c r="A206" s="1351" t="s">
        <v>871</v>
      </c>
      <c r="B206" s="1351"/>
      <c r="C206" s="1351"/>
      <c r="D206" s="1351"/>
      <c r="E206" s="1351"/>
      <c r="F206" s="1351"/>
      <c r="G206" s="1351"/>
      <c r="H206" s="1351"/>
      <c r="I206" s="1351"/>
      <c r="J206" s="1351"/>
      <c r="K206" s="1351"/>
      <c r="L206" s="1351"/>
      <c r="M206" s="1351"/>
      <c r="N206" s="1351"/>
      <c r="O206" s="1351"/>
      <c r="P206" s="1351"/>
      <c r="Q206" s="1174"/>
      <c r="R206" s="1174"/>
      <c r="S206" s="1174"/>
      <c r="T206" s="1174"/>
      <c r="U206" s="1174"/>
      <c r="V206" s="1174"/>
      <c r="W206" s="1174"/>
      <c r="X206" s="1174"/>
    </row>
    <row r="207" spans="1:24" ht="12" customHeight="1">
      <c r="A207" s="1351" t="s">
        <v>872</v>
      </c>
      <c r="B207" s="1351"/>
      <c r="C207" s="1351"/>
      <c r="D207" s="1351"/>
      <c r="E207" s="1351"/>
      <c r="F207" s="1351"/>
      <c r="G207" s="1351"/>
      <c r="H207" s="1351"/>
      <c r="I207" s="1351"/>
      <c r="J207" s="1351"/>
      <c r="K207" s="1351"/>
      <c r="L207" s="1351"/>
      <c r="M207" s="1351"/>
      <c r="N207" s="1351"/>
      <c r="O207" s="1351"/>
      <c r="P207" s="1351"/>
      <c r="Q207" s="1174"/>
      <c r="R207" s="1174"/>
      <c r="S207" s="1174"/>
      <c r="T207" s="1174"/>
      <c r="U207" s="1174"/>
      <c r="V207" s="1174"/>
      <c r="W207" s="1174"/>
      <c r="X207" s="1174"/>
    </row>
    <row r="208" spans="1:24" ht="12" customHeight="1">
      <c r="A208" s="1351" t="s">
        <v>1078</v>
      </c>
      <c r="B208" s="1351"/>
      <c r="C208" s="1351"/>
      <c r="D208" s="1351"/>
      <c r="E208" s="1351"/>
      <c r="F208" s="1351"/>
      <c r="G208" s="1351"/>
      <c r="H208" s="1351"/>
      <c r="I208" s="1351"/>
      <c r="J208" s="1351"/>
      <c r="K208" s="1351"/>
      <c r="L208" s="1351"/>
      <c r="M208" s="1351"/>
      <c r="N208" s="1351"/>
      <c r="O208" s="1351"/>
      <c r="P208" s="1351"/>
      <c r="Q208" s="1174"/>
      <c r="R208" s="1174"/>
      <c r="S208" s="1174"/>
      <c r="T208" s="1174"/>
      <c r="U208" s="1174"/>
      <c r="V208" s="1174"/>
      <c r="W208" s="1174"/>
      <c r="X208" s="1174"/>
    </row>
    <row r="209" spans="1:24" ht="12" customHeight="1">
      <c r="A209" s="1351" t="s">
        <v>873</v>
      </c>
      <c r="B209" s="1351"/>
      <c r="C209" s="1351"/>
      <c r="D209" s="1351"/>
      <c r="E209" s="1351"/>
      <c r="F209" s="1351"/>
      <c r="G209" s="1351"/>
      <c r="H209" s="1351"/>
      <c r="I209" s="1351"/>
      <c r="J209" s="1351"/>
      <c r="K209" s="1351"/>
      <c r="L209" s="1351"/>
      <c r="M209" s="1351"/>
      <c r="N209" s="1351"/>
      <c r="O209" s="1351"/>
      <c r="P209" s="1351"/>
      <c r="Q209" s="1174"/>
      <c r="R209" s="1174"/>
      <c r="S209" s="1174"/>
      <c r="T209" s="1174"/>
      <c r="U209" s="1174"/>
      <c r="V209" s="1174"/>
      <c r="W209" s="1174"/>
      <c r="X209" s="1174"/>
    </row>
    <row r="210" spans="1:24" ht="12" customHeight="1">
      <c r="A210" s="1351" t="s">
        <v>874</v>
      </c>
      <c r="B210" s="1351"/>
      <c r="C210" s="1351"/>
      <c r="D210" s="1351"/>
      <c r="E210" s="1351"/>
      <c r="F210" s="1351"/>
      <c r="G210" s="1351"/>
      <c r="H210" s="1351"/>
      <c r="I210" s="1351"/>
      <c r="J210" s="1351"/>
      <c r="K210" s="1351"/>
      <c r="L210" s="1351"/>
      <c r="M210" s="1351"/>
      <c r="N210" s="1351"/>
      <c r="O210" s="1351"/>
      <c r="P210" s="1351"/>
      <c r="Q210" s="1174"/>
      <c r="R210" s="1174"/>
      <c r="S210" s="1174"/>
      <c r="T210" s="1174"/>
      <c r="U210" s="1174"/>
      <c r="V210" s="1174"/>
      <c r="W210" s="1174"/>
      <c r="X210" s="1174"/>
    </row>
    <row r="211" spans="1:24" ht="12" customHeight="1">
      <c r="A211" s="1351" t="s">
        <v>875</v>
      </c>
      <c r="B211" s="1351"/>
      <c r="C211" s="1351"/>
      <c r="D211" s="1351"/>
      <c r="E211" s="1351"/>
      <c r="F211" s="1351"/>
      <c r="G211" s="1351"/>
      <c r="H211" s="1351"/>
      <c r="I211" s="1351"/>
      <c r="J211" s="1351"/>
      <c r="K211" s="1351"/>
      <c r="L211" s="1351"/>
      <c r="M211" s="1351"/>
      <c r="N211" s="1351"/>
      <c r="O211" s="1351"/>
      <c r="P211" s="1351"/>
      <c r="Q211" s="1174"/>
      <c r="R211" s="1174"/>
      <c r="S211" s="1174"/>
      <c r="T211" s="1174"/>
      <c r="U211" s="1174"/>
      <c r="V211" s="1174"/>
      <c r="W211" s="1174"/>
      <c r="X211" s="1174"/>
    </row>
    <row r="212" spans="1:24">
      <c r="A212" s="1164" t="s">
        <v>1080</v>
      </c>
      <c r="B212" s="1175"/>
      <c r="C212" s="1175"/>
      <c r="D212" s="1175"/>
      <c r="E212" s="1175"/>
      <c r="F212" s="1175"/>
      <c r="G212" s="1175"/>
      <c r="H212" s="1175"/>
      <c r="I212" s="1175"/>
      <c r="J212" s="1175"/>
      <c r="K212" s="1175"/>
      <c r="L212" s="1175"/>
      <c r="M212" s="1175"/>
      <c r="N212" s="1175"/>
      <c r="O212" s="1175"/>
      <c r="P212" s="1175"/>
      <c r="Q212" s="1174"/>
      <c r="R212" s="1174"/>
      <c r="S212" s="1174"/>
      <c r="T212" s="1174"/>
      <c r="U212" s="1174"/>
      <c r="V212" s="1174"/>
      <c r="W212" s="1174"/>
      <c r="X212" s="1174"/>
    </row>
    <row r="213" spans="1:24" ht="12" customHeight="1">
      <c r="A213" s="1164" t="s">
        <v>1079</v>
      </c>
      <c r="B213" s="1175"/>
      <c r="C213" s="1175"/>
      <c r="D213" s="1175"/>
      <c r="E213" s="1175"/>
      <c r="F213" s="1175"/>
      <c r="G213" s="1175"/>
      <c r="H213" s="1175"/>
      <c r="I213" s="1175"/>
      <c r="J213" s="1175"/>
      <c r="K213" s="1175"/>
      <c r="L213" s="1175"/>
      <c r="M213" s="1175"/>
      <c r="N213" s="1175"/>
      <c r="O213" s="1175"/>
      <c r="P213" s="1175"/>
      <c r="Q213" s="1174"/>
      <c r="R213" s="1174"/>
      <c r="S213" s="1174"/>
      <c r="T213" s="1174"/>
      <c r="U213" s="1174"/>
      <c r="V213" s="1174"/>
      <c r="W213" s="1174"/>
      <c r="X213" s="1174"/>
    </row>
    <row r="214" spans="1:24">
      <c r="A214" s="1164"/>
      <c r="B214" s="1171"/>
      <c r="C214" s="1171"/>
      <c r="D214" s="1171"/>
      <c r="E214" s="1171"/>
      <c r="F214" s="1171"/>
      <c r="G214" s="1171"/>
      <c r="H214" s="1171"/>
      <c r="I214" s="1171"/>
      <c r="J214" s="1171"/>
      <c r="K214" s="1171"/>
      <c r="L214" s="1171"/>
      <c r="M214" s="1171"/>
      <c r="N214" s="1171"/>
      <c r="O214" s="1171"/>
      <c r="P214" s="1171"/>
      <c r="Q214" s="1166"/>
    </row>
    <row r="215" spans="1:24">
      <c r="A215" s="1176"/>
      <c r="I215" s="321"/>
      <c r="K215" s="321"/>
      <c r="M215" s="321"/>
      <c r="O215" s="321"/>
    </row>
    <row r="216" spans="1:24">
      <c r="A216" s="1176"/>
    </row>
    <row r="217" spans="1:24">
      <c r="C217" s="321"/>
      <c r="E217" s="321"/>
      <c r="G217" s="321"/>
      <c r="I217" s="321"/>
      <c r="K217" s="321"/>
      <c r="M217" s="321"/>
      <c r="O217" s="321"/>
    </row>
    <row r="218" spans="1:24">
      <c r="C218" s="321"/>
      <c r="E218" s="321"/>
      <c r="G218" s="321"/>
      <c r="I218" s="321"/>
      <c r="K218" s="321"/>
      <c r="M218" s="321"/>
      <c r="O218" s="321"/>
    </row>
    <row r="219" spans="1:24">
      <c r="C219" s="321"/>
      <c r="E219" s="321"/>
      <c r="G219" s="321"/>
      <c r="I219" s="321"/>
      <c r="K219" s="321"/>
      <c r="M219" s="321"/>
      <c r="O219" s="321"/>
    </row>
    <row r="221" spans="1:24">
      <c r="C221" s="321"/>
      <c r="E221" s="321"/>
      <c r="G221" s="321"/>
      <c r="I221" s="321"/>
      <c r="K221" s="321"/>
      <c r="M221" s="321"/>
      <c r="O221" s="321"/>
    </row>
    <row r="222" spans="1:24">
      <c r="C222" s="321"/>
      <c r="E222" s="321"/>
      <c r="G222" s="321"/>
      <c r="I222" s="321"/>
      <c r="K222" s="321"/>
      <c r="M222" s="321"/>
      <c r="O222" s="321"/>
    </row>
    <row r="223" spans="1:24">
      <c r="C223" s="321"/>
      <c r="E223" s="321"/>
      <c r="G223" s="321"/>
      <c r="I223" s="321"/>
      <c r="K223" s="321"/>
      <c r="M223" s="321"/>
      <c r="O223" s="321"/>
    </row>
    <row r="224" spans="1:24">
      <c r="C224" s="321"/>
      <c r="E224" s="321"/>
      <c r="G224" s="321"/>
      <c r="I224" s="321"/>
      <c r="K224" s="321"/>
      <c r="M224" s="321"/>
      <c r="O224" s="321"/>
    </row>
    <row r="225" spans="3:15">
      <c r="C225" s="321"/>
      <c r="E225" s="321"/>
      <c r="G225" s="321"/>
      <c r="I225" s="321"/>
      <c r="K225" s="321"/>
      <c r="M225" s="321"/>
      <c r="O225" s="321"/>
    </row>
    <row r="226" spans="3:15">
      <c r="C226" s="321"/>
      <c r="E226" s="321"/>
      <c r="G226" s="321"/>
      <c r="I226" s="321"/>
      <c r="K226" s="321"/>
      <c r="M226" s="321"/>
      <c r="O226" s="321"/>
    </row>
    <row r="227" spans="3:15">
      <c r="C227" s="321"/>
      <c r="E227" s="321"/>
      <c r="G227" s="321"/>
      <c r="I227" s="321"/>
      <c r="K227" s="321"/>
      <c r="M227" s="321"/>
      <c r="O227" s="321"/>
    </row>
  </sheetData>
  <customSheetViews>
    <customSheetView guid="{E6BBE5A7-0B25-4EE8-BA45-5EA5DBAF3AD4}" scale="90" showPageBreaks="1" printArea="1">
      <rowBreaks count="4" manualBreakCount="4">
        <brk id="42" max="15" man="1"/>
        <brk id="84" max="15" man="1"/>
        <brk id="126" max="15" man="1"/>
        <brk id="168" max="15" man="1"/>
      </rowBreaks>
      <pageMargins left="0.25" right="0.25" top="0.65" bottom="0.65" header="0.25" footer="0.4"/>
      <printOptions horizontalCentered="1"/>
      <pageSetup scale="98" fitToHeight="5" orientation="landscape" r:id="rId1"/>
      <headerFooter alignWithMargins="0"/>
    </customSheetView>
  </customSheetViews>
  <mergeCells count="33">
    <mergeCell ref="B5:D5"/>
    <mergeCell ref="F5:H5"/>
    <mergeCell ref="J5:L5"/>
    <mergeCell ref="N5:P5"/>
    <mergeCell ref="B47:D47"/>
    <mergeCell ref="F47:H47"/>
    <mergeCell ref="J47:L47"/>
    <mergeCell ref="N47:P47"/>
    <mergeCell ref="B89:D89"/>
    <mergeCell ref="F89:H89"/>
    <mergeCell ref="J89:L89"/>
    <mergeCell ref="N89:P89"/>
    <mergeCell ref="B131:D131"/>
    <mergeCell ref="F131:H131"/>
    <mergeCell ref="J131:L131"/>
    <mergeCell ref="N131:P131"/>
    <mergeCell ref="B143:D143"/>
    <mergeCell ref="F143:H143"/>
    <mergeCell ref="J143:L143"/>
    <mergeCell ref="N143:P143"/>
    <mergeCell ref="B173:D173"/>
    <mergeCell ref="F173:H173"/>
    <mergeCell ref="J173:L173"/>
    <mergeCell ref="N173:P173"/>
    <mergeCell ref="A209:P209"/>
    <mergeCell ref="A210:P210"/>
    <mergeCell ref="A211:P211"/>
    <mergeCell ref="A203:P203"/>
    <mergeCell ref="A204:P204"/>
    <mergeCell ref="A205:P205"/>
    <mergeCell ref="A206:P206"/>
    <mergeCell ref="A207:P207"/>
    <mergeCell ref="A208:P208"/>
  </mergeCells>
  <conditionalFormatting sqref="Q1:Q141 R1:X1048576 Q143:Q1048576">
    <cfRule type="cellIs" dxfId="0" priority="1" stopIfTrue="1" operator="notBetween">
      <formula>-0.25</formula>
      <formula>0.25</formula>
    </cfRule>
  </conditionalFormatting>
  <printOptions horizontalCentered="1"/>
  <pageMargins left="0.25" right="0.25" top="0.65" bottom="0.65" header="0.25" footer="0.4"/>
  <pageSetup scale="98" fitToHeight="5" orientation="landscape" r:id="rId2"/>
  <headerFooter alignWithMargins="0"/>
  <rowBreaks count="4" manualBreakCount="4">
    <brk id="42" max="15" man="1"/>
    <brk id="84" max="15" man="1"/>
    <brk id="126" max="15" man="1"/>
    <brk id="16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T112"/>
  <sheetViews>
    <sheetView zoomScaleNormal="100" workbookViewId="0"/>
  </sheetViews>
  <sheetFormatPr defaultColWidth="12.42578125" defaultRowHeight="12.75"/>
  <cols>
    <col min="1" max="1" width="38.42578125" style="14" customWidth="1"/>
    <col min="2" max="3" width="20.140625" style="14" customWidth="1"/>
    <col min="4" max="4" width="6.5703125" style="14" customWidth="1"/>
    <col min="5" max="6" width="12.42578125" style="14" customWidth="1"/>
    <col min="7" max="11" width="13.7109375" style="14" customWidth="1"/>
    <col min="12" max="12" width="7.42578125" style="14" customWidth="1"/>
    <col min="13" max="14" width="13.7109375" style="14" customWidth="1"/>
    <col min="15" max="15" width="19.7109375" style="14" customWidth="1"/>
    <col min="16" max="18" width="17.5703125" style="14" bestFit="1" customWidth="1"/>
    <col min="19" max="19" width="33.7109375" style="14" customWidth="1"/>
    <col min="20" max="20" width="20.85546875" style="14" bestFit="1" customWidth="1"/>
    <col min="21" max="228" width="12.42578125" style="14" customWidth="1"/>
  </cols>
  <sheetData>
    <row r="1" spans="1:226" ht="18">
      <c r="A1" s="1066" t="s">
        <v>4</v>
      </c>
      <c r="B1" s="12"/>
      <c r="C1" s="12"/>
      <c r="D1" s="12"/>
      <c r="E1" s="8" t="s">
        <v>1037</v>
      </c>
      <c r="F1" s="13"/>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row>
    <row r="2" spans="1:226" ht="15.75">
      <c r="A2" s="593"/>
      <c r="B2"/>
      <c r="C2"/>
      <c r="D2"/>
      <c r="E2" s="15" t="s">
        <v>347</v>
      </c>
      <c r="F2" s="15"/>
      <c r="G2" s="16"/>
      <c r="H2" s="16"/>
      <c r="I2" s="16"/>
      <c r="J2" s="16"/>
      <c r="K2" s="16"/>
      <c r="L2" s="16"/>
      <c r="M2" s="12"/>
      <c r="N2" s="12"/>
      <c r="O2" s="12"/>
      <c r="P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row>
    <row r="3" spans="1:226" ht="14.1" customHeight="1">
      <c r="A3"/>
      <c r="B3" s="17" t="s">
        <v>1065</v>
      </c>
      <c r="C3" s="17" t="s">
        <v>1051</v>
      </c>
      <c r="D3"/>
      <c r="E3" s="15" t="s">
        <v>348</v>
      </c>
      <c r="F3" s="15"/>
      <c r="G3" s="16"/>
      <c r="H3" s="16"/>
      <c r="I3" s="16"/>
      <c r="J3" s="16"/>
      <c r="K3" s="16"/>
      <c r="L3" s="16"/>
      <c r="M3" s="12"/>
      <c r="N3" s="12"/>
      <c r="O3" s="12"/>
      <c r="P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row>
    <row r="4" spans="1:226" ht="9.75" customHeight="1">
      <c r="A4"/>
      <c r="B4"/>
      <c r="C4"/>
      <c r="D4"/>
      <c r="E4" s="18"/>
      <c r="F4" s="18"/>
      <c r="G4" s="16"/>
      <c r="H4" s="16"/>
      <c r="I4" s="16"/>
      <c r="J4" s="16"/>
      <c r="K4" s="16"/>
      <c r="L4" s="16"/>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row>
    <row r="5" spans="1:226" ht="15.75">
      <c r="A5" s="19" t="s">
        <v>1144</v>
      </c>
      <c r="B5"/>
      <c r="C5"/>
      <c r="D5"/>
      <c r="E5" s="11"/>
      <c r="F5" s="1011"/>
      <c r="G5" s="12"/>
      <c r="H5" s="12"/>
      <c r="I5" s="12"/>
      <c r="J5" s="12"/>
      <c r="K5" s="12"/>
      <c r="L5" s="12"/>
      <c r="M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row>
    <row r="6" spans="1:226" ht="15">
      <c r="A6" t="s">
        <v>5</v>
      </c>
      <c r="B6" s="20">
        <v>18170460000</v>
      </c>
      <c r="C6" s="551">
        <f>ROUND(18839827025.55,-3)</f>
        <v>18839827000</v>
      </c>
      <c r="D6" s="551"/>
      <c r="E6" s="1215">
        <f>C6/B6-1</f>
        <v>3.6838197822179453E-2</v>
      </c>
      <c r="F6" s="713"/>
      <c r="G6" s="21"/>
      <c r="H6" s="21"/>
      <c r="I6" s="21"/>
      <c r="J6" s="21"/>
      <c r="K6" s="21"/>
      <c r="L6" s="21"/>
      <c r="M6" s="12"/>
      <c r="N6" s="12"/>
      <c r="O6" s="12"/>
      <c r="P6" s="12"/>
      <c r="Q6" s="20"/>
      <c r="S6"/>
      <c r="T6" s="2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row>
    <row r="7" spans="1:226" ht="15">
      <c r="A7" s="598" t="s">
        <v>979</v>
      </c>
      <c r="B7" s="24">
        <v>25279826000</v>
      </c>
      <c r="C7" s="552">
        <f>ROUND(C8-C6,-3)</f>
        <v>26073523000</v>
      </c>
      <c r="D7" s="552"/>
      <c r="E7" s="1216">
        <f>C7/B7-1</f>
        <v>3.1396458187647358E-2</v>
      </c>
      <c r="F7" s="561"/>
      <c r="G7" s="21"/>
      <c r="H7" s="21"/>
      <c r="I7" s="21"/>
      <c r="J7" s="21"/>
      <c r="K7" s="21"/>
      <c r="L7" s="21"/>
      <c r="M7" s="12"/>
      <c r="N7" s="12"/>
      <c r="O7" s="12"/>
      <c r="P7" s="12"/>
      <c r="Q7" s="24"/>
      <c r="S7" s="23"/>
      <c r="T7" s="2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row>
    <row r="8" spans="1:226" ht="18" customHeight="1" thickBot="1">
      <c r="A8" s="25" t="s">
        <v>6</v>
      </c>
      <c r="B8" s="26">
        <f>ROUND(43450286292.61,-3)</f>
        <v>43450286000</v>
      </c>
      <c r="C8" s="553">
        <f>ROUND(44913350411.06,-3)</f>
        <v>44913350000</v>
      </c>
      <c r="D8" s="1217"/>
      <c r="E8" s="1218">
        <f>C8/B8-1</f>
        <v>3.3672137393986334E-2</v>
      </c>
      <c r="F8" s="561"/>
      <c r="G8" s="21"/>
      <c r="H8" s="21"/>
      <c r="I8" s="21"/>
      <c r="J8" s="21"/>
      <c r="K8" s="21"/>
      <c r="L8" s="21"/>
      <c r="M8" s="12"/>
      <c r="N8" s="12"/>
      <c r="O8" s="12"/>
      <c r="P8" s="12"/>
      <c r="Q8" s="12"/>
      <c r="R8" s="12"/>
      <c r="S8"/>
      <c r="T8" s="27"/>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row>
    <row r="9" spans="1:226" ht="15.75" thickTop="1">
      <c r="A9" s="23"/>
      <c r="B9" s="28"/>
      <c r="C9" s="1219"/>
      <c r="D9" s="1219"/>
      <c r="E9" s="1220"/>
      <c r="F9" s="561"/>
      <c r="G9" s="29"/>
      <c r="H9" s="29"/>
      <c r="I9" s="29"/>
      <c r="J9" s="29"/>
      <c r="K9" s="29"/>
      <c r="L9" s="29"/>
      <c r="M9" s="12"/>
      <c r="N9" s="12"/>
      <c r="O9" s="12"/>
      <c r="P9" s="12"/>
      <c r="Q9" s="12"/>
      <c r="R9" s="12"/>
      <c r="S9" s="23"/>
      <c r="T9" s="30"/>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row>
    <row r="10" spans="1:226" ht="15.75">
      <c r="A10" s="19" t="s">
        <v>1145</v>
      </c>
      <c r="B10" s="20"/>
      <c r="C10" s="551"/>
      <c r="D10" s="551"/>
      <c r="E10" s="1215"/>
      <c r="F10" s="713"/>
      <c r="G10" s="29"/>
      <c r="H10" s="29"/>
      <c r="I10" s="29"/>
      <c r="J10" s="29"/>
      <c r="K10" s="29"/>
      <c r="L10" s="29"/>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row>
    <row r="11" spans="1:226" ht="15">
      <c r="A11" t="s">
        <v>5</v>
      </c>
      <c r="B11" s="20">
        <v>17348564000</v>
      </c>
      <c r="C11" s="551">
        <f>'By Account'!C18</f>
        <v>18001810000</v>
      </c>
      <c r="D11" s="551"/>
      <c r="E11" s="1215">
        <f>C11/B11-1</f>
        <v>3.7654182789999213E-2</v>
      </c>
      <c r="F11" s="1033">
        <f>C11/C8</f>
        <v>0.40081200801098116</v>
      </c>
      <c r="G11" s="21"/>
      <c r="H11" s="21"/>
      <c r="I11" s="21"/>
      <c r="J11" s="21"/>
      <c r="K11" s="21"/>
      <c r="L11" s="21"/>
      <c r="M11" s="12"/>
      <c r="N11" s="427"/>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row>
    <row r="12" spans="1:226" ht="15">
      <c r="A12" s="598" t="s">
        <v>980</v>
      </c>
      <c r="B12" s="24">
        <v>792553000</v>
      </c>
      <c r="C12" s="552">
        <f>'By Account'!C38</f>
        <v>799920000</v>
      </c>
      <c r="D12" s="552"/>
      <c r="E12" s="1216">
        <f>C12/B12-1</f>
        <v>9.2952774136241256E-3</v>
      </c>
      <c r="F12" s="1033">
        <f>C12/C8</f>
        <v>1.7810294711928635E-2</v>
      </c>
      <c r="G12" s="21"/>
      <c r="H12" s="21"/>
      <c r="I12" s="21"/>
      <c r="J12" s="21"/>
      <c r="K12" s="21"/>
      <c r="L12" s="21"/>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row>
    <row r="13" spans="1:226" ht="18" customHeight="1" thickBot="1">
      <c r="A13" s="25" t="s">
        <v>7</v>
      </c>
      <c r="B13" s="26">
        <f>SUM(B11:B12)</f>
        <v>18141117000</v>
      </c>
      <c r="C13" s="553">
        <f>SUM(C11:C12)</f>
        <v>18801730000</v>
      </c>
      <c r="D13" s="1217"/>
      <c r="E13" s="1218">
        <f>C13/B13-1</f>
        <v>3.6415232865760094E-2</v>
      </c>
      <c r="F13" s="1034"/>
      <c r="G13" s="21"/>
      <c r="H13" s="21"/>
      <c r="I13" s="21"/>
      <c r="J13" s="21"/>
      <c r="K13" s="21"/>
      <c r="L13" s="21"/>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row>
    <row r="14" spans="1:226" ht="14.1" customHeight="1" thickTop="1">
      <c r="A14" s="23"/>
      <c r="B14" s="28"/>
      <c r="C14" s="1219"/>
      <c r="D14" s="1219"/>
      <c r="E14" s="1221"/>
      <c r="F14" s="1034"/>
      <c r="G14" s="29"/>
      <c r="H14" s="29"/>
      <c r="I14" s="29"/>
      <c r="J14" s="29"/>
      <c r="K14" s="29"/>
      <c r="L14" s="29"/>
      <c r="M14" s="12"/>
      <c r="O14" s="31"/>
      <c r="P14" s="3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row>
    <row r="15" spans="1:226" ht="15.75">
      <c r="A15" s="19" t="s">
        <v>8</v>
      </c>
      <c r="B15" s="20"/>
      <c r="C15" s="551"/>
      <c r="D15" s="551"/>
      <c r="E15" s="1215"/>
      <c r="F15" s="1033"/>
      <c r="G15" s="29"/>
      <c r="H15" s="29"/>
      <c r="I15" s="29"/>
      <c r="J15" s="29"/>
      <c r="K15" s="29"/>
      <c r="L15" s="29"/>
      <c r="M15" s="12"/>
      <c r="N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row>
    <row r="16" spans="1:226" ht="15">
      <c r="A16" t="s">
        <v>5</v>
      </c>
      <c r="B16" s="20">
        <f>B6-B11</f>
        <v>821896000</v>
      </c>
      <c r="C16" s="551">
        <f>C6-C11</f>
        <v>838017000</v>
      </c>
      <c r="D16" s="551"/>
      <c r="E16" s="1222">
        <f>C16/B16-1</f>
        <v>1.96144037688466E-2</v>
      </c>
      <c r="F16" s="1033">
        <f>C16/$C$8</f>
        <v>1.8658528032311106E-2</v>
      </c>
      <c r="G16" s="21"/>
      <c r="H16" s="21"/>
      <c r="I16" s="21"/>
      <c r="J16" s="21"/>
      <c r="K16" s="21"/>
      <c r="L16" s="21"/>
      <c r="M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row>
    <row r="17" spans="1:226" ht="15">
      <c r="A17" s="598" t="s">
        <v>980</v>
      </c>
      <c r="B17" s="24">
        <f>B7-B12</f>
        <v>24487273000</v>
      </c>
      <c r="C17" s="552">
        <f>C7-C12</f>
        <v>25273603000</v>
      </c>
      <c r="D17" s="552"/>
      <c r="E17" s="1216">
        <f>C17/B17-1</f>
        <v>3.2111783129138205E-2</v>
      </c>
      <c r="F17" s="1035">
        <f>C17/C8</f>
        <v>0.56271916924477916</v>
      </c>
      <c r="G17" s="21"/>
      <c r="H17" s="21"/>
      <c r="I17" s="21"/>
      <c r="J17" s="21"/>
      <c r="K17" s="21"/>
      <c r="L17" s="21"/>
      <c r="M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row>
    <row r="18" spans="1:226" ht="18" customHeight="1" thickBot="1">
      <c r="A18" s="25" t="s">
        <v>9</v>
      </c>
      <c r="B18" s="26">
        <f>SUM(B16:B17)</f>
        <v>25309169000</v>
      </c>
      <c r="C18" s="553">
        <f>SUM(C16:C17)</f>
        <v>26111620000</v>
      </c>
      <c r="D18" s="1217"/>
      <c r="E18" s="1223">
        <f>C18/B18-1</f>
        <v>3.170594024639839E-2</v>
      </c>
      <c r="F18" s="1012"/>
      <c r="G18" s="33"/>
      <c r="H18" s="21"/>
      <c r="I18" s="21"/>
      <c r="J18" s="21"/>
      <c r="K18" s="21"/>
      <c r="L18" s="21"/>
      <c r="M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row>
    <row r="19" spans="1:226" ht="14.1" customHeight="1" thickTop="1">
      <c r="A19" s="23"/>
      <c r="B19" s="23"/>
      <c r="C19" s="23"/>
      <c r="D19" s="23"/>
      <c r="E19" s="34"/>
      <c r="F19" s="562"/>
      <c r="G19" s="21"/>
      <c r="H19" s="21"/>
      <c r="I19" s="21"/>
      <c r="J19" s="21"/>
      <c r="K19" s="21"/>
      <c r="L19" s="21"/>
      <c r="M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row>
    <row r="20" spans="1:226" ht="12" customHeight="1">
      <c r="A20" s="12" t="s">
        <v>1</v>
      </c>
      <c r="B20" s="1250"/>
      <c r="C20" s="1250"/>
      <c r="D20" s="143"/>
      <c r="E20" s="29"/>
      <c r="F20" s="1013"/>
      <c r="G20" s="21"/>
      <c r="H20" s="21"/>
      <c r="I20" s="21"/>
      <c r="J20" s="21"/>
      <c r="K20" s="21"/>
      <c r="L20" s="21"/>
      <c r="M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row>
    <row r="21" spans="1:226" ht="12" customHeight="1">
      <c r="A21" s="12" t="s">
        <v>10</v>
      </c>
      <c r="B21" s="143"/>
      <c r="C21" s="1251"/>
      <c r="D21" s="143"/>
      <c r="E21" s="29"/>
      <c r="F21" s="1013"/>
      <c r="G21" s="21"/>
      <c r="H21" s="21"/>
      <c r="I21" s="21"/>
      <c r="J21" s="21"/>
      <c r="K21" s="21"/>
      <c r="L21" s="21"/>
      <c r="M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row>
    <row r="22" spans="1:226" ht="28.15" customHeight="1">
      <c r="A22" s="1272" t="s">
        <v>1167</v>
      </c>
      <c r="B22" s="1273"/>
      <c r="C22" s="1273"/>
      <c r="D22" s="1273"/>
      <c r="E22" s="1273"/>
      <c r="F22" s="1011"/>
      <c r="G22" s="12"/>
      <c r="H22" s="12"/>
      <c r="I22" s="12"/>
      <c r="J22" s="12"/>
      <c r="K22" s="12"/>
      <c r="L22" s="12"/>
      <c r="M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row>
    <row r="23" spans="1:226" ht="14.1" customHeight="1">
      <c r="A23" s="12" t="s">
        <v>1146</v>
      </c>
      <c r="B23" s="294"/>
      <c r="C23" s="294"/>
      <c r="D23" s="143"/>
      <c r="E23" s="43"/>
      <c r="F23" s="1011"/>
      <c r="G23" s="12"/>
      <c r="H23" s="12"/>
      <c r="I23" s="12"/>
      <c r="J23" s="12"/>
      <c r="K23" s="12"/>
      <c r="L23" s="12"/>
      <c r="M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row>
    <row r="24" spans="1:226" ht="14.1" customHeight="1">
      <c r="A24" s="12"/>
      <c r="B24" s="294"/>
      <c r="C24" s="294"/>
      <c r="D24" s="2"/>
      <c r="E24" s="11"/>
      <c r="F24" s="11"/>
      <c r="G24" s="12"/>
      <c r="H24" s="12"/>
      <c r="I24" s="12"/>
      <c r="J24" s="12"/>
      <c r="K24" s="12"/>
      <c r="L24" s="12"/>
      <c r="M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row>
    <row r="25" spans="1:226" ht="14.1" customHeight="1">
      <c r="A25" s="12"/>
      <c r="B25" s="294"/>
      <c r="C25" s="294"/>
      <c r="D25" s="2"/>
      <c r="E25" s="11"/>
      <c r="F25" s="11"/>
      <c r="G25" s="12"/>
      <c r="H25" s="12"/>
      <c r="I25" s="12"/>
      <c r="J25" s="12"/>
      <c r="K25" s="12"/>
      <c r="L25" s="12"/>
      <c r="M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row>
    <row r="26" spans="1:226" ht="14.1" customHeight="1">
      <c r="A26" s="2"/>
      <c r="B26" s="294"/>
      <c r="C26" s="294"/>
      <c r="D26" s="2"/>
      <c r="E26" s="11"/>
      <c r="F26" s="11"/>
      <c r="G26" s="490"/>
      <c r="H26" s="490"/>
      <c r="I26" s="490"/>
      <c r="J26" s="490"/>
      <c r="K26" s="490"/>
      <c r="L26" s="12"/>
      <c r="M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row>
    <row r="27" spans="1:226" ht="14.1" customHeight="1">
      <c r="A27" s="2"/>
      <c r="B27" s="2"/>
      <c r="C27" s="2"/>
      <c r="D27" s="2"/>
      <c r="E27" s="11"/>
      <c r="F27" s="11"/>
      <c r="G27" s="490"/>
      <c r="H27" s="490"/>
      <c r="I27" s="490"/>
      <c r="J27" s="490"/>
      <c r="K27" s="490"/>
      <c r="L27" s="12"/>
      <c r="M27" s="12"/>
      <c r="O27" s="600"/>
      <c r="P27" s="600"/>
      <c r="Q27" s="599"/>
      <c r="R27" s="599"/>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row>
    <row r="28" spans="1:226" ht="14.1" customHeight="1">
      <c r="A28" s="714"/>
      <c r="B28" s="2"/>
      <c r="C28" s="2"/>
      <c r="D28" s="2"/>
      <c r="E28" s="11"/>
      <c r="F28" s="11"/>
      <c r="G28" s="490"/>
      <c r="H28" s="490"/>
      <c r="I28" s="490"/>
      <c r="J28" s="490"/>
      <c r="K28" s="490"/>
      <c r="L28" s="12"/>
      <c r="M28" s="12"/>
      <c r="N28" s="651"/>
      <c r="O28" s="600"/>
      <c r="P28" s="600"/>
      <c r="Q28" s="599" t="s">
        <v>986</v>
      </c>
      <c r="R28" s="599" t="s">
        <v>1002</v>
      </c>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row>
    <row r="29" spans="1:226" ht="14.1" customHeight="1">
      <c r="A29" s="36" t="s">
        <v>11</v>
      </c>
      <c r="B29" s="2"/>
      <c r="C29" s="2"/>
      <c r="D29" s="2"/>
      <c r="E29" s="11"/>
      <c r="F29" s="11"/>
      <c r="G29" s="490"/>
      <c r="H29" s="490" t="s">
        <v>36</v>
      </c>
      <c r="I29" s="651" t="s">
        <v>5</v>
      </c>
      <c r="J29" s="651" t="s">
        <v>979</v>
      </c>
      <c r="K29" s="490"/>
      <c r="L29" s="12"/>
      <c r="M29" s="12"/>
      <c r="N29" s="651"/>
      <c r="O29" s="600" t="s">
        <v>981</v>
      </c>
      <c r="P29" s="652">
        <f>C11/1000000000</f>
        <v>18.001809999999999</v>
      </c>
      <c r="Q29" s="653">
        <f>P29/$P$33</f>
        <v>0.4008120080109811</v>
      </c>
      <c r="R29" s="599">
        <v>38</v>
      </c>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row>
    <row r="30" spans="1:226" ht="14.1" customHeight="1">
      <c r="A30" s="36"/>
      <c r="B30" s="2"/>
      <c r="C30" s="2"/>
      <c r="D30" s="2"/>
      <c r="E30" s="11"/>
      <c r="F30" s="11"/>
      <c r="G30" s="490"/>
      <c r="H30" s="490">
        <v>2008</v>
      </c>
      <c r="I30" s="692">
        <v>15.844583999999999</v>
      </c>
      <c r="J30" s="692">
        <v>18.257210000000001</v>
      </c>
      <c r="K30" s="490"/>
      <c r="L30" s="12"/>
      <c r="M30" s="490"/>
      <c r="N30" s="651"/>
      <c r="O30" s="600" t="s">
        <v>983</v>
      </c>
      <c r="P30" s="652">
        <f>C12/1000000000</f>
        <v>0.79991999999999996</v>
      </c>
      <c r="Q30" s="653">
        <f>P30/$P$33</f>
        <v>1.7810294711928635E-2</v>
      </c>
      <c r="R30" s="599">
        <v>2</v>
      </c>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row>
    <row r="31" spans="1:226" ht="14.1" customHeight="1">
      <c r="A31" s="2"/>
      <c r="B31" s="17" t="str">
        <f>B3</f>
        <v>Fiscal Year 2016</v>
      </c>
      <c r="C31" s="17" t="str">
        <f>C3</f>
        <v>Fiscal Year 2017</v>
      </c>
      <c r="D31" s="3"/>
      <c r="E31" s="11"/>
      <c r="F31" s="11"/>
      <c r="G31" s="490"/>
      <c r="H31" s="490">
        <v>2009</v>
      </c>
      <c r="I31" s="692">
        <v>14.397963000000001</v>
      </c>
      <c r="J31" s="692">
        <v>19.133918000000001</v>
      </c>
      <c r="K31" s="490"/>
      <c r="L31" s="12"/>
      <c r="M31" s="12"/>
      <c r="N31" s="651"/>
      <c r="O31" s="600" t="s">
        <v>982</v>
      </c>
      <c r="P31" s="652">
        <f>C16/1000000000</f>
        <v>0.83801700000000001</v>
      </c>
      <c r="Q31" s="653">
        <f>P31/$P$33</f>
        <v>1.8658528032311106E-2</v>
      </c>
      <c r="R31" s="599">
        <v>2</v>
      </c>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row>
    <row r="32" spans="1:226" ht="15.75" customHeight="1">
      <c r="A32" s="13" t="s">
        <v>12</v>
      </c>
      <c r="B32" s="3" t="s">
        <v>13</v>
      </c>
      <c r="C32" s="3" t="s">
        <v>13</v>
      </c>
      <c r="D32" s="3"/>
      <c r="E32" s="11"/>
      <c r="F32" s="11"/>
      <c r="G32" s="490"/>
      <c r="H32" s="490">
        <v>2010</v>
      </c>
      <c r="I32" s="692">
        <v>14.310392999999999</v>
      </c>
      <c r="J32" s="692">
        <v>21.508365999999999</v>
      </c>
      <c r="K32" s="490"/>
      <c r="L32" s="12"/>
      <c r="M32" s="12"/>
      <c r="N32" s="651"/>
      <c r="O32" s="600" t="s">
        <v>984</v>
      </c>
      <c r="P32" s="652">
        <f>C17/1000000000</f>
        <v>25.273603000000001</v>
      </c>
      <c r="Q32" s="653">
        <f>P32/$P$33</f>
        <v>0.56271916924477916</v>
      </c>
      <c r="R32" s="599">
        <v>58</v>
      </c>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row>
    <row r="33" spans="1:226" ht="12" customHeight="1">
      <c r="A33" s="2"/>
      <c r="B33" s="2"/>
      <c r="C33" s="2"/>
      <c r="D33" s="2"/>
      <c r="E33" s="11"/>
      <c r="F33" s="11"/>
      <c r="G33" s="490"/>
      <c r="H33" s="490">
        <v>2011</v>
      </c>
      <c r="I33" s="692">
        <v>15.378508</v>
      </c>
      <c r="J33" s="692">
        <v>22.960031000000001</v>
      </c>
      <c r="K33" s="490"/>
      <c r="L33" s="12"/>
      <c r="M33" s="12"/>
      <c r="N33" s="651"/>
      <c r="O33" s="600" t="s">
        <v>985</v>
      </c>
      <c r="P33" s="652">
        <f>C8/1000000000</f>
        <v>44.913350000000001</v>
      </c>
      <c r="Q33" s="654">
        <f>SUM(Q29:Q32)</f>
        <v>1</v>
      </c>
      <c r="R33" s="599"/>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row>
    <row r="34" spans="1:226" ht="15" customHeight="1">
      <c r="A34" s="2" t="s">
        <v>14</v>
      </c>
      <c r="B34" s="37">
        <v>46249120.670000002</v>
      </c>
      <c r="C34" s="37">
        <f>48534028.12</f>
        <v>48534028.119999997</v>
      </c>
      <c r="D34" s="702"/>
      <c r="E34" s="1241">
        <f>C34/B34-1</f>
        <v>4.9404343626410219E-2</v>
      </c>
      <c r="F34" s="11"/>
      <c r="G34" s="490"/>
      <c r="H34" s="490">
        <v>2012</v>
      </c>
      <c r="I34" s="693">
        <v>16.181951000000002</v>
      </c>
      <c r="J34" s="693">
        <v>22.802582000000001</v>
      </c>
      <c r="K34" s="490"/>
      <c r="L34" s="12"/>
      <c r="M34" s="12"/>
      <c r="N34" s="651"/>
      <c r="O34" s="600"/>
      <c r="P34" s="600"/>
      <c r="Q34" s="599"/>
      <c r="R34" s="599"/>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row>
    <row r="35" spans="1:226" ht="15" customHeight="1">
      <c r="A35" s="2" t="s">
        <v>15</v>
      </c>
      <c r="B35" s="4">
        <v>3756141</v>
      </c>
      <c r="C35" s="4">
        <f>3784172.11</f>
        <v>3784172.11</v>
      </c>
      <c r="D35" s="702"/>
      <c r="E35" s="1241">
        <f>C35/B35-1</f>
        <v>7.462741680890117E-3</v>
      </c>
      <c r="F35" s="11"/>
      <c r="G35" s="490"/>
      <c r="H35" s="490">
        <v>2013</v>
      </c>
      <c r="I35" s="691">
        <v>16.791968000000001</v>
      </c>
      <c r="J35" s="691">
        <v>23.161975000000002</v>
      </c>
      <c r="K35" s="490"/>
      <c r="L35" s="12"/>
      <c r="M35" s="12"/>
      <c r="N35" s="651"/>
      <c r="O35" s="651"/>
      <c r="P35" s="651"/>
      <c r="Q35" s="490"/>
      <c r="R35" s="490"/>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row>
    <row r="36" spans="1:226" ht="15" customHeight="1">
      <c r="A36" s="2" t="s">
        <v>16</v>
      </c>
      <c r="B36" s="503">
        <v>517255.63</v>
      </c>
      <c r="C36" s="503">
        <f>621199.26-105018.94</f>
        <v>516180.32</v>
      </c>
      <c r="D36" s="702"/>
      <c r="E36" s="1241">
        <f>C36/B36-1</f>
        <v>-2.0788753908778101E-3</v>
      </c>
      <c r="F36" s="11"/>
      <c r="G36" s="490"/>
      <c r="H36" s="490">
        <v>2014</v>
      </c>
      <c r="I36" s="491">
        <v>16.519642999999999</v>
      </c>
      <c r="J36" s="491">
        <v>24.275392</v>
      </c>
      <c r="K36" s="490"/>
      <c r="L36" s="12"/>
      <c r="M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row>
    <row r="37" spans="1:226" ht="15" customHeight="1">
      <c r="A37" s="2" t="s">
        <v>17</v>
      </c>
      <c r="B37" s="1">
        <v>42872722.479999997</v>
      </c>
      <c r="C37" s="1">
        <f>42450255.37</f>
        <v>42450255.369999997</v>
      </c>
      <c r="D37" s="702"/>
      <c r="E37" s="1241">
        <f>C37/B37-1</f>
        <v>-9.8539837351612203E-3</v>
      </c>
      <c r="F37" s="11"/>
      <c r="G37" s="490"/>
      <c r="H37" s="490">
        <v>2015</v>
      </c>
      <c r="I37" s="491">
        <v>17.856570999999999</v>
      </c>
      <c r="J37" s="491">
        <v>24.805219000000001</v>
      </c>
      <c r="K37" s="490"/>
      <c r="L37" s="12"/>
      <c r="M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row>
    <row r="38" spans="1:226" ht="13.5" customHeight="1">
      <c r="A38" s="2"/>
      <c r="B38" s="37"/>
      <c r="C38" s="37"/>
      <c r="D38" s="1080"/>
      <c r="E38" s="493"/>
      <c r="F38" s="11"/>
      <c r="G38" s="490"/>
      <c r="H38" s="490">
        <v>2016</v>
      </c>
      <c r="I38" s="491">
        <v>18.170459999999999</v>
      </c>
      <c r="J38" s="491">
        <v>25.279826</v>
      </c>
      <c r="K38" s="490"/>
      <c r="L38" s="12"/>
      <c r="M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row>
    <row r="39" spans="1:226" ht="15.75" customHeight="1" thickBot="1">
      <c r="A39" s="38" t="s">
        <v>18</v>
      </c>
      <c r="B39" s="39">
        <f>SUM(B34:B37)</f>
        <v>93395239.780000001</v>
      </c>
      <c r="C39" s="39">
        <f>SUM(C34:C37)</f>
        <v>95284635.919999987</v>
      </c>
      <c r="D39" s="1080"/>
      <c r="E39" s="493"/>
      <c r="F39" s="11"/>
      <c r="G39" s="490"/>
      <c r="H39" s="490">
        <v>2017</v>
      </c>
      <c r="I39" s="491">
        <f>C6/1000000000</f>
        <v>18.839827</v>
      </c>
      <c r="J39" s="491">
        <f>C7/1000000000</f>
        <v>26.073523000000002</v>
      </c>
      <c r="K39" s="490"/>
      <c r="L39" s="12"/>
      <c r="M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row>
    <row r="40" spans="1:226" ht="14.1" customHeight="1" thickTop="1">
      <c r="A40" s="40"/>
      <c r="B40" s="41"/>
      <c r="C40" s="41"/>
      <c r="D40" s="1080"/>
      <c r="E40" s="1081"/>
      <c r="F40" s="11"/>
      <c r="G40" s="490"/>
      <c r="H40" s="490"/>
      <c r="I40" s="692"/>
      <c r="J40" s="692"/>
      <c r="K40" s="490"/>
      <c r="L40" s="12"/>
      <c r="M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row>
    <row r="41" spans="1:226" ht="15.75" customHeight="1">
      <c r="A41" s="13" t="s">
        <v>19</v>
      </c>
      <c r="B41" s="42">
        <f>B39/B13*100</f>
        <v>0.51482629090590182</v>
      </c>
      <c r="C41" s="42">
        <f>C39/C13*100</f>
        <v>0.50678653464335455</v>
      </c>
      <c r="D41" s="1082"/>
      <c r="E41" s="1081"/>
      <c r="F41" s="11"/>
      <c r="G41" s="490"/>
      <c r="K41" s="490"/>
      <c r="L41" s="12"/>
      <c r="M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row>
    <row r="42" spans="1:226" ht="14.1" customHeight="1">
      <c r="A42" s="13"/>
      <c r="B42" s="12"/>
      <c r="C42" s="12"/>
      <c r="D42" s="12"/>
      <c r="E42" s="11"/>
      <c r="F42" s="11"/>
      <c r="G42" s="490"/>
      <c r="K42" s="490"/>
      <c r="L42" s="12"/>
      <c r="M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row>
    <row r="43" spans="1:226" ht="14.1" customHeight="1">
      <c r="A43" s="12" t="s">
        <v>20</v>
      </c>
      <c r="B43" s="12"/>
      <c r="C43" s="12"/>
      <c r="D43" s="12"/>
      <c r="E43" s="11"/>
      <c r="F43" s="11"/>
      <c r="G43" s="490"/>
      <c r="K43" s="490"/>
      <c r="L43" s="12"/>
      <c r="M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row>
    <row r="44" spans="1:226" ht="14.1" customHeight="1">
      <c r="A44" s="12" t="s">
        <v>1141</v>
      </c>
      <c r="B44" s="12"/>
      <c r="C44" s="12"/>
      <c r="D44" s="12"/>
      <c r="E44" s="11"/>
      <c r="F44" s="11"/>
      <c r="G44" s="490"/>
      <c r="K44" s="490"/>
      <c r="L44" s="12"/>
      <c r="M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row>
    <row r="45" spans="1:226" ht="14.1" customHeight="1">
      <c r="A45" s="12" t="s">
        <v>21</v>
      </c>
      <c r="B45" s="12"/>
      <c r="C45" s="12"/>
      <c r="D45" s="12"/>
      <c r="E45" s="11"/>
      <c r="F45" s="11"/>
      <c r="G45" s="490"/>
      <c r="K45" s="490"/>
      <c r="L45" s="12"/>
      <c r="M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row>
    <row r="46" spans="1:226" ht="13.5" customHeight="1">
      <c r="A46" s="12" t="s">
        <v>1142</v>
      </c>
      <c r="B46" s="12"/>
      <c r="C46" s="12"/>
      <c r="D46" s="12"/>
      <c r="E46" s="11"/>
      <c r="F46" s="11"/>
      <c r="G46" s="490"/>
      <c r="K46" s="490"/>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row>
    <row r="47" spans="1:226" ht="14.1" customHeight="1">
      <c r="A47" s="12"/>
      <c r="B47" s="12"/>
      <c r="C47" s="12"/>
      <c r="D47" s="12"/>
      <c r="E47" s="43"/>
      <c r="F47" s="43"/>
      <c r="G47" s="490"/>
      <c r="K47" s="490"/>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row>
    <row r="48" spans="1:226">
      <c r="E48" s="43"/>
      <c r="F48" s="43"/>
      <c r="G48" s="490"/>
      <c r="K48" s="490"/>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row>
    <row r="49" spans="1:226">
      <c r="E49" s="43"/>
      <c r="F49" s="43"/>
      <c r="G49" s="490"/>
      <c r="K49" s="490"/>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row>
    <row r="50" spans="1:226">
      <c r="E50" s="43"/>
      <c r="F50" s="43"/>
      <c r="G50" s="490"/>
      <c r="H50" s="490"/>
      <c r="I50" s="491"/>
      <c r="J50" s="491"/>
      <c r="K50" s="490"/>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row>
    <row r="51" spans="1:226">
      <c r="E51" s="43"/>
      <c r="F51" s="43"/>
      <c r="G51" s="490"/>
      <c r="H51" s="490"/>
      <c r="I51" s="490"/>
      <c r="J51" s="490"/>
      <c r="K51" s="490"/>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row>
    <row r="52" spans="1:226">
      <c r="A52" s="12"/>
      <c r="B52" s="12"/>
      <c r="C52" s="12"/>
      <c r="D52" s="12"/>
      <c r="E52" s="43"/>
      <c r="F52" s="43"/>
      <c r="G52" s="490"/>
      <c r="H52" s="490"/>
      <c r="I52" s="490"/>
      <c r="J52" s="490"/>
      <c r="K52" s="490"/>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row>
    <row r="53" spans="1:226" ht="15.75">
      <c r="A53" s="44"/>
      <c r="B53" s="10"/>
      <c r="C53" s="10"/>
      <c r="D53" s="10"/>
      <c r="E53" s="10"/>
      <c r="F53" s="10"/>
      <c r="G53" s="492"/>
      <c r="H53" s="492"/>
      <c r="I53" s="492"/>
      <c r="J53" s="492"/>
      <c r="K53" s="492"/>
      <c r="L53" s="10"/>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row>
    <row r="54" spans="1:226" ht="14.1" customHeight="1">
      <c r="B54" s="12"/>
      <c r="C54" s="12"/>
      <c r="D54" s="12"/>
      <c r="E54" s="43"/>
      <c r="F54" s="43"/>
      <c r="G54" s="490"/>
      <c r="H54" s="490"/>
      <c r="I54" s="490"/>
      <c r="J54" s="490"/>
      <c r="K54" s="490"/>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row>
    <row r="55" spans="1:226" ht="14.1" customHeight="1">
      <c r="A55" s="12"/>
      <c r="B55" s="12"/>
      <c r="C55" s="12"/>
      <c r="D55" s="12"/>
      <c r="E55" s="43"/>
      <c r="F55" s="43"/>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row>
    <row r="56" spans="1:226" ht="14.1" customHeight="1">
      <c r="A56" s="12"/>
      <c r="B56" s="12"/>
      <c r="C56" s="12"/>
      <c r="D56" s="12"/>
      <c r="E56" s="43"/>
      <c r="F56" s="43"/>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row>
    <row r="57" spans="1:226" ht="14.1" customHeight="1">
      <c r="A57" s="12"/>
      <c r="B57" s="12"/>
      <c r="C57" s="12"/>
      <c r="D57" s="12"/>
      <c r="E57" s="43"/>
      <c r="F57" s="43"/>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row>
    <row r="58" spans="1:226" ht="14.1" customHeight="1">
      <c r="A58" s="12"/>
      <c r="B58" s="12"/>
      <c r="C58" s="12"/>
      <c r="D58" s="12"/>
      <c r="E58" s="43"/>
      <c r="F58" s="43"/>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row>
    <row r="59" spans="1:226" ht="14.1" customHeight="1">
      <c r="A59" s="12"/>
      <c r="B59" s="12"/>
      <c r="C59" s="12"/>
      <c r="D59" s="12"/>
      <c r="E59" s="43"/>
      <c r="F59" s="43"/>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row>
    <row r="60" spans="1:226" ht="14.1" customHeight="1">
      <c r="A60" s="12"/>
      <c r="B60" s="12"/>
      <c r="C60" s="12"/>
      <c r="D60" s="12"/>
      <c r="E60" s="43"/>
      <c r="F60" s="43"/>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row>
    <row r="61" spans="1:226" ht="14.1" customHeight="1">
      <c r="A61" s="12"/>
      <c r="B61" s="45"/>
      <c r="C61" s="45"/>
      <c r="D61" s="45"/>
      <c r="E61" s="43"/>
      <c r="F61" s="43"/>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row>
    <row r="62" spans="1:226" ht="14.1" customHeight="1">
      <c r="A62" s="12"/>
      <c r="B62" s="12"/>
      <c r="C62" s="12"/>
      <c r="D62" s="12"/>
      <c r="E62" s="43"/>
      <c r="F62" s="43"/>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row>
    <row r="63" spans="1:226" ht="14.1" customHeight="1">
      <c r="A63" s="12"/>
      <c r="B63" s="12"/>
      <c r="C63" s="12"/>
      <c r="D63" s="12"/>
      <c r="E63" s="43"/>
      <c r="F63" s="43"/>
      <c r="G63" s="12"/>
      <c r="H63" s="12"/>
      <c r="I63" s="12"/>
      <c r="J63" s="12"/>
      <c r="K63" s="12"/>
      <c r="L63" s="12"/>
      <c r="M63" s="12"/>
      <c r="N63" s="12"/>
      <c r="O63" s="46"/>
      <c r="P63" s="47"/>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c r="HR63" s="12"/>
    </row>
    <row r="64" spans="1:226" ht="14.1" customHeight="1">
      <c r="A64" s="48"/>
      <c r="B64" s="12"/>
      <c r="C64" s="12"/>
      <c r="D64" s="12"/>
      <c r="E64" s="43"/>
      <c r="F64" s="43"/>
      <c r="G64" s="12"/>
      <c r="H64" s="12"/>
      <c r="I64" s="12"/>
      <c r="J64" s="12"/>
      <c r="K64" s="12"/>
      <c r="L64" s="12"/>
      <c r="M64" s="12"/>
      <c r="N64" s="49"/>
      <c r="O64" s="50"/>
      <c r="P64" s="50"/>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c r="HR64" s="12"/>
    </row>
    <row r="65" spans="1:226" ht="14.1" customHeight="1">
      <c r="A65" s="12"/>
      <c r="B65" s="12"/>
      <c r="C65" s="12"/>
      <c r="D65" s="12"/>
      <c r="E65" s="43"/>
      <c r="F65" s="43"/>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c r="HR65" s="12"/>
    </row>
    <row r="66" spans="1:226" ht="14.1" customHeight="1">
      <c r="A66" s="12"/>
      <c r="B66" s="12"/>
      <c r="C66" s="12"/>
      <c r="D66" s="12"/>
      <c r="E66" s="43"/>
      <c r="F66" s="43"/>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row>
    <row r="67" spans="1:226" ht="14.1" customHeight="1">
      <c r="A67" s="12"/>
      <c r="B67" s="12"/>
      <c r="C67" s="12"/>
      <c r="D67" s="12"/>
      <c r="E67" s="43"/>
      <c r="F67" s="43"/>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row>
    <row r="68" spans="1:226" ht="14.1" customHeight="1">
      <c r="A68" s="12"/>
      <c r="B68" s="12"/>
      <c r="C68" s="12"/>
      <c r="D68" s="12"/>
      <c r="E68" s="43"/>
      <c r="F68" s="43"/>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row>
    <row r="69" spans="1:226" ht="14.1" customHeight="1">
      <c r="A69" s="12"/>
      <c r="B69" s="12"/>
      <c r="C69" s="12"/>
      <c r="D69" s="12"/>
      <c r="E69" s="43"/>
      <c r="F69" s="43"/>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c r="HR69" s="12"/>
    </row>
    <row r="70" spans="1:226" ht="14.1" customHeight="1">
      <c r="A70" s="12"/>
      <c r="B70" s="12"/>
      <c r="C70" s="12"/>
      <c r="D70" s="12"/>
      <c r="E70" s="43"/>
      <c r="F70" s="43"/>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row>
    <row r="71" spans="1:226" ht="14.1" customHeight="1">
      <c r="A71" s="12"/>
      <c r="B71" s="12"/>
      <c r="C71" s="12"/>
      <c r="D71" s="12"/>
      <c r="E71" s="43"/>
      <c r="F71" s="43"/>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row>
    <row r="72" spans="1:226" ht="14.1" customHeight="1">
      <c r="A72" s="12"/>
      <c r="B72" s="12"/>
      <c r="C72" s="12"/>
      <c r="D72" s="12"/>
      <c r="E72" s="43"/>
      <c r="F72" s="43"/>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row>
    <row r="73" spans="1:226" ht="14.1" customHeight="1">
      <c r="A73" s="12"/>
      <c r="B73" s="12"/>
      <c r="C73" s="12"/>
      <c r="D73" s="12"/>
      <c r="E73" s="43"/>
      <c r="F73" s="43"/>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row>
    <row r="74" spans="1:226" ht="14.1" customHeight="1">
      <c r="A74" s="12"/>
      <c r="B74" s="12"/>
      <c r="C74" s="12"/>
      <c r="D74" s="12"/>
      <c r="E74" s="43"/>
      <c r="F74" s="43"/>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c r="HR74" s="12"/>
    </row>
    <row r="75" spans="1:226" ht="14.1" customHeight="1">
      <c r="A75" s="12"/>
      <c r="B75" s="12"/>
      <c r="C75" s="12"/>
      <c r="D75" s="12"/>
      <c r="E75" s="43"/>
      <c r="F75" s="43"/>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c r="HR75" s="12"/>
    </row>
    <row r="76" spans="1:226" ht="14.1" customHeight="1">
      <c r="A76" s="12"/>
      <c r="B76" s="12"/>
      <c r="C76" s="12"/>
      <c r="D76" s="12"/>
      <c r="E76" s="43"/>
      <c r="F76" s="43"/>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row>
    <row r="77" spans="1:226" ht="14.1" customHeight="1">
      <c r="A77" s="12"/>
      <c r="B77" s="12"/>
      <c r="C77" s="12"/>
      <c r="D77" s="12"/>
      <c r="E77" s="43"/>
      <c r="F77" s="43"/>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c r="HR77" s="12"/>
    </row>
    <row r="78" spans="1:226" ht="14.1" customHeight="1">
      <c r="A78" s="12"/>
      <c r="B78" s="12"/>
      <c r="C78" s="12"/>
      <c r="D78" s="12"/>
      <c r="E78" s="43"/>
      <c r="F78" s="43"/>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row>
    <row r="79" spans="1:226" ht="14.1" customHeight="1">
      <c r="A79" s="12"/>
      <c r="B79" s="12"/>
      <c r="C79" s="12"/>
      <c r="D79" s="12"/>
      <c r="E79" s="43"/>
      <c r="F79" s="43"/>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row>
    <row r="80" spans="1:226" ht="14.1" customHeight="1">
      <c r="A80" s="12"/>
      <c r="B80" s="12"/>
      <c r="C80" s="12"/>
      <c r="D80" s="12"/>
      <c r="E80" s="43"/>
      <c r="F80" s="43"/>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c r="HR80" s="12"/>
    </row>
    <row r="81" spans="1:226" ht="14.1" customHeight="1">
      <c r="A81" s="12"/>
      <c r="B81" s="12"/>
      <c r="C81" s="12"/>
      <c r="D81" s="12"/>
      <c r="E81" s="43"/>
      <c r="F81" s="43"/>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row>
    <row r="82" spans="1:226" ht="14.1" customHeight="1">
      <c r="A82" s="12"/>
      <c r="B82" s="12"/>
      <c r="C82" s="12"/>
      <c r="D82" s="12"/>
      <c r="E82" s="43"/>
      <c r="F82" s="43"/>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c r="HR82" s="12"/>
    </row>
    <row r="83" spans="1:226" ht="14.1" customHeight="1">
      <c r="A83" s="12"/>
      <c r="B83" s="12"/>
      <c r="C83" s="12"/>
      <c r="D83" s="12"/>
      <c r="E83" s="43"/>
      <c r="F83" s="43"/>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c r="HR83" s="12"/>
    </row>
    <row r="84" spans="1:226" ht="14.1" customHeight="1">
      <c r="A84" s="12"/>
      <c r="B84" s="12"/>
      <c r="C84" s="12"/>
      <c r="D84" s="12"/>
      <c r="E84" s="43"/>
      <c r="F84" s="43"/>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row>
    <row r="85" spans="1:226" ht="14.1" customHeight="1">
      <c r="A85" s="12"/>
      <c r="B85" s="12"/>
      <c r="C85" s="12"/>
      <c r="D85" s="12"/>
      <c r="E85" s="43"/>
      <c r="F85" s="43"/>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c r="HR85" s="12"/>
    </row>
    <row r="86" spans="1:226" ht="14.1" customHeight="1">
      <c r="A86" s="12"/>
      <c r="B86" s="12"/>
      <c r="C86" s="12"/>
      <c r="D86" s="12"/>
      <c r="E86" s="43"/>
      <c r="F86" s="43"/>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c r="HM86" s="12"/>
      <c r="HN86" s="12"/>
      <c r="HO86" s="12"/>
      <c r="HP86" s="12"/>
      <c r="HQ86" s="12"/>
      <c r="HR86" s="12"/>
    </row>
    <row r="87" spans="1:226" ht="14.1" customHeight="1">
      <c r="A87" s="12"/>
      <c r="B87" s="12"/>
      <c r="C87" s="12"/>
      <c r="D87" s="12"/>
      <c r="E87" s="43"/>
      <c r="F87" s="43"/>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row>
    <row r="88" spans="1:226" ht="14.1" customHeight="1">
      <c r="A88" s="12"/>
      <c r="B88" s="12"/>
      <c r="C88" s="12"/>
      <c r="D88" s="12"/>
      <c r="E88" s="43"/>
      <c r="F88" s="43"/>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row>
    <row r="89" spans="1:226" ht="14.1" customHeight="1">
      <c r="A89" s="12"/>
      <c r="B89" s="12"/>
      <c r="C89" s="12"/>
      <c r="D89" s="12"/>
      <c r="E89" s="43"/>
      <c r="F89" s="43"/>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row>
    <row r="90" spans="1:226" ht="14.1" customHeight="1">
      <c r="A90" s="12"/>
      <c r="B90" s="12"/>
      <c r="C90" s="12"/>
      <c r="D90" s="12"/>
      <c r="E90" s="43"/>
      <c r="F90" s="43"/>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row>
    <row r="91" spans="1:226" ht="14.1" customHeight="1">
      <c r="A91" s="12"/>
      <c r="B91" s="12"/>
      <c r="C91" s="12"/>
      <c r="D91" s="12"/>
      <c r="E91" s="43"/>
      <c r="F91" s="43"/>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row>
    <row r="92" spans="1:226" ht="14.1" customHeight="1">
      <c r="A92" s="12"/>
      <c r="B92" s="12"/>
      <c r="C92" s="12"/>
      <c r="D92" s="12"/>
      <c r="E92" s="43"/>
      <c r="F92" s="43"/>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row>
    <row r="93" spans="1:226" ht="14.1" customHeight="1">
      <c r="A93" s="12"/>
      <c r="B93" s="12"/>
      <c r="C93" s="12"/>
      <c r="D93" s="12"/>
      <c r="E93" s="43"/>
      <c r="F93" s="43"/>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row>
    <row r="94" spans="1:226" ht="14.1" customHeight="1">
      <c r="A94" s="12"/>
      <c r="B94" s="12"/>
      <c r="C94" s="12"/>
      <c r="D94" s="12"/>
      <c r="E94" s="43"/>
      <c r="F94" s="43"/>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row>
    <row r="95" spans="1:226" ht="14.1" customHeight="1">
      <c r="A95" s="12"/>
      <c r="B95" s="12"/>
      <c r="C95" s="12"/>
      <c r="D95" s="12"/>
      <c r="E95" s="43"/>
      <c r="F95" s="43"/>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row>
    <row r="96" spans="1:226" ht="14.1" customHeight="1">
      <c r="A96" s="12"/>
      <c r="B96" s="12"/>
      <c r="C96" s="12"/>
      <c r="D96" s="12"/>
      <c r="E96" s="43"/>
      <c r="F96" s="43"/>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row>
    <row r="97" spans="1:226" ht="14.1" customHeight="1">
      <c r="A97" s="12"/>
      <c r="B97" s="12"/>
      <c r="C97" s="12"/>
      <c r="D97" s="12"/>
      <c r="E97" s="43"/>
      <c r="F97" s="43"/>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row>
    <row r="98" spans="1:226" ht="14.1" customHeight="1">
      <c r="A98" s="12"/>
      <c r="B98" s="12"/>
      <c r="C98" s="12"/>
      <c r="D98" s="12"/>
      <c r="E98" s="43"/>
      <c r="F98" s="43"/>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row>
    <row r="99" spans="1:226" ht="14.1" customHeight="1">
      <c r="A99" s="12"/>
      <c r="B99" s="12"/>
      <c r="C99" s="12"/>
      <c r="D99" s="12"/>
      <c r="E99" s="43"/>
      <c r="F99" s="43"/>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row>
    <row r="100" spans="1:226" ht="14.1" customHeight="1">
      <c r="A100" s="12"/>
      <c r="B100" s="12"/>
      <c r="C100" s="12"/>
      <c r="D100" s="12"/>
      <c r="E100" s="43"/>
      <c r="F100" s="43"/>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row>
    <row r="101" spans="1:226" ht="14.1" customHeight="1">
      <c r="A101" s="12"/>
      <c r="B101" s="12"/>
      <c r="C101" s="12"/>
      <c r="D101" s="12"/>
      <c r="E101" s="43"/>
      <c r="F101" s="43"/>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row>
    <row r="102" spans="1:226" ht="14.1" customHeight="1">
      <c r="A102" s="12"/>
      <c r="B102" s="12"/>
      <c r="C102" s="12"/>
      <c r="D102" s="12"/>
      <c r="E102" s="43"/>
      <c r="F102" s="43"/>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row>
    <row r="103" spans="1:226" ht="14.1" customHeight="1">
      <c r="A103" s="12"/>
      <c r="B103" s="12"/>
      <c r="C103" s="12"/>
      <c r="D103" s="12"/>
      <c r="E103" s="43"/>
      <c r="F103" s="43"/>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row>
    <row r="104" spans="1:226" ht="14.1" customHeight="1">
      <c r="A104" s="12"/>
      <c r="B104" s="12"/>
      <c r="C104" s="12"/>
      <c r="D104" s="12"/>
      <c r="E104" s="43"/>
      <c r="F104" s="43"/>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row>
    <row r="105" spans="1:226" ht="14.1" customHeight="1">
      <c r="A105" s="12"/>
      <c r="B105" s="12"/>
      <c r="C105" s="12"/>
      <c r="D105" s="12"/>
      <c r="E105" s="43"/>
      <c r="F105" s="43"/>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row>
    <row r="106" spans="1:226" ht="14.1" customHeight="1">
      <c r="A106" s="12"/>
      <c r="B106" s="12"/>
      <c r="C106" s="12"/>
      <c r="D106" s="12"/>
      <c r="E106" s="43"/>
      <c r="F106" s="43"/>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row>
    <row r="107" spans="1:226" ht="14.1" customHeight="1">
      <c r="A107" s="12"/>
      <c r="B107" s="12"/>
      <c r="C107" s="12"/>
      <c r="D107" s="12"/>
      <c r="E107" s="43"/>
      <c r="F107" s="43"/>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row>
    <row r="108" spans="1:226" ht="14.1" customHeight="1">
      <c r="A108" s="12"/>
      <c r="B108" s="12"/>
      <c r="C108" s="12"/>
      <c r="D108" s="12"/>
      <c r="E108" s="43"/>
      <c r="F108" s="43"/>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row>
    <row r="109" spans="1:226" ht="14.1" customHeight="1">
      <c r="A109" s="12"/>
      <c r="B109" s="12"/>
      <c r="C109" s="12"/>
      <c r="D109" s="12"/>
      <c r="E109" s="43"/>
      <c r="F109" s="43"/>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c r="HR109" s="12"/>
    </row>
    <row r="110" spans="1:226" ht="14.1" customHeight="1">
      <c r="A110" s="12"/>
      <c r="B110" s="12"/>
      <c r="C110" s="12"/>
      <c r="D110" s="12"/>
      <c r="E110" s="43"/>
      <c r="F110" s="43"/>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row>
    <row r="111" spans="1:226" ht="14.1" customHeight="1">
      <c r="A111" s="12"/>
      <c r="B111" s="12"/>
      <c r="C111" s="12"/>
      <c r="D111" s="12"/>
      <c r="E111" s="43"/>
      <c r="F111" s="43"/>
      <c r="G111" s="12"/>
      <c r="H111" s="12"/>
      <c r="I111" s="12"/>
      <c r="J111" s="12"/>
      <c r="K111" s="12"/>
      <c r="L111" s="12"/>
      <c r="M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row>
    <row r="112" spans="1:226" ht="14.1" customHeight="1">
      <c r="A112" s="12"/>
      <c r="B112" s="12"/>
      <c r="C112" s="12"/>
      <c r="D112" s="12"/>
      <c r="E112" s="43"/>
      <c r="F112" s="43"/>
      <c r="G112" s="12"/>
      <c r="H112" s="12"/>
      <c r="I112" s="12"/>
      <c r="J112" s="12"/>
      <c r="K112" s="12"/>
      <c r="L112" s="12"/>
      <c r="M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c r="HR112" s="12"/>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mergeCells count="1">
    <mergeCell ref="A22:E22"/>
  </mergeCells>
  <phoneticPr fontId="13" type="noConversion"/>
  <pageMargins left="0.75" right="0.75" top="1" bottom="1" header="0.5" footer="0.5"/>
  <pageSetup scale="65"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Normal="100" workbookViewId="0"/>
  </sheetViews>
  <sheetFormatPr defaultColWidth="8.85546875" defaultRowHeight="12.75"/>
  <cols>
    <col min="1" max="1" width="20.7109375" style="474" customWidth="1"/>
    <col min="2" max="2" width="20.28515625" style="474" customWidth="1"/>
    <col min="3" max="3" width="15.7109375" style="474" customWidth="1"/>
    <col min="4" max="4" width="18.7109375" style="474" customWidth="1"/>
    <col min="5" max="5" width="17" style="474" customWidth="1"/>
    <col min="6" max="6" width="18.7109375" style="474" customWidth="1"/>
    <col min="7" max="16384" width="8.85546875" style="474"/>
  </cols>
  <sheetData>
    <row r="1" spans="1:7" ht="18">
      <c r="A1" s="473" t="s">
        <v>945</v>
      </c>
      <c r="B1" s="473"/>
      <c r="C1" s="473"/>
      <c r="D1" s="473"/>
      <c r="E1" s="473"/>
      <c r="F1" s="473"/>
    </row>
    <row r="2" spans="1:7" ht="15.75">
      <c r="A2" s="475" t="s">
        <v>946</v>
      </c>
      <c r="B2" s="475"/>
      <c r="C2" s="475"/>
      <c r="D2" s="475"/>
      <c r="E2" s="475"/>
      <c r="F2" s="475"/>
    </row>
    <row r="3" spans="1:7" ht="15.75">
      <c r="A3" s="475" t="s">
        <v>1051</v>
      </c>
      <c r="B3" s="475"/>
      <c r="C3" s="475"/>
      <c r="D3" s="475"/>
      <c r="E3" s="475"/>
      <c r="F3" s="475"/>
    </row>
    <row r="4" spans="1:7" ht="18" customHeight="1" thickBot="1">
      <c r="A4" s="476"/>
      <c r="B4" s="476"/>
      <c r="C4" s="476"/>
      <c r="D4" s="477"/>
      <c r="E4" s="476"/>
      <c r="F4" s="476"/>
    </row>
    <row r="5" spans="1:7" s="478" customFormat="1" ht="45" customHeight="1">
      <c r="A5" s="1365" t="s">
        <v>949</v>
      </c>
      <c r="B5" s="1365"/>
      <c r="C5" s="1365"/>
      <c r="D5" s="479"/>
      <c r="E5" s="480"/>
      <c r="F5" s="479"/>
      <c r="G5" s="479"/>
    </row>
    <row r="6" spans="1:7" ht="18" customHeight="1">
      <c r="A6" s="485" t="s">
        <v>36</v>
      </c>
      <c r="B6" s="485"/>
      <c r="C6" s="485" t="s">
        <v>948</v>
      </c>
      <c r="D6" s="476"/>
      <c r="E6" s="477"/>
      <c r="F6" s="476"/>
      <c r="G6" s="476"/>
    </row>
    <row r="7" spans="1:7" ht="18" customHeight="1">
      <c r="A7" s="486" t="s">
        <v>950</v>
      </c>
      <c r="B7" s="486"/>
      <c r="C7" s="487">
        <v>143332331.22493362</v>
      </c>
      <c r="D7" s="476"/>
      <c r="E7" s="477"/>
      <c r="F7" s="476"/>
      <c r="G7" s="476"/>
    </row>
    <row r="8" spans="1:7" ht="14.45" customHeight="1">
      <c r="A8" s="486">
        <v>2008</v>
      </c>
      <c r="B8" s="486"/>
      <c r="C8" s="488">
        <v>213829116.38640201</v>
      </c>
      <c r="D8" s="476"/>
      <c r="E8" s="477"/>
      <c r="F8" s="476"/>
      <c r="G8" s="476"/>
    </row>
    <row r="9" spans="1:7" ht="15" customHeight="1">
      <c r="A9" s="486">
        <v>2009</v>
      </c>
      <c r="B9" s="486"/>
      <c r="C9" s="488">
        <v>175364334.91890469</v>
      </c>
      <c r="D9" s="476"/>
      <c r="E9" s="477"/>
      <c r="F9" s="476"/>
      <c r="G9" s="476"/>
    </row>
    <row r="10" spans="1:7" ht="14.45" customHeight="1">
      <c r="A10" s="486">
        <v>2010</v>
      </c>
      <c r="B10" s="486"/>
      <c r="C10" s="488">
        <v>143554116.64843339</v>
      </c>
      <c r="D10" s="476"/>
      <c r="E10" s="477"/>
      <c r="F10" s="476"/>
      <c r="G10" s="476"/>
    </row>
    <row r="11" spans="1:7" ht="13.9" customHeight="1">
      <c r="A11" s="486">
        <v>2011</v>
      </c>
      <c r="B11" s="486"/>
      <c r="C11" s="488">
        <v>150273915</v>
      </c>
      <c r="D11" s="476"/>
      <c r="E11" s="477"/>
      <c r="F11" s="476"/>
      <c r="G11" s="476"/>
    </row>
    <row r="12" spans="1:7" ht="15.6" customHeight="1">
      <c r="A12" s="486">
        <v>2012</v>
      </c>
      <c r="B12" s="486"/>
      <c r="C12" s="488">
        <v>156945693.35438961</v>
      </c>
      <c r="D12" s="476"/>
      <c r="E12" s="477"/>
      <c r="F12" s="476"/>
      <c r="G12" s="476"/>
    </row>
    <row r="13" spans="1:7" ht="14.1" customHeight="1">
      <c r="A13" s="486">
        <v>2013</v>
      </c>
      <c r="B13" s="486"/>
      <c r="C13" s="488">
        <v>161434467.78945559</v>
      </c>
      <c r="D13" s="550"/>
      <c r="E13" s="477"/>
      <c r="F13" s="476"/>
      <c r="G13" s="476"/>
    </row>
    <row r="14" spans="1:7" ht="14.1" customHeight="1">
      <c r="A14" s="486" t="s">
        <v>958</v>
      </c>
      <c r="B14" s="486"/>
      <c r="C14" s="488">
        <v>208366102.08833417</v>
      </c>
      <c r="D14" s="550"/>
      <c r="E14" s="477"/>
      <c r="F14" s="476"/>
      <c r="G14" s="476"/>
    </row>
    <row r="15" spans="1:7" ht="14.1" customHeight="1">
      <c r="A15" s="486">
        <v>2015</v>
      </c>
      <c r="B15" s="486"/>
      <c r="C15" s="488">
        <v>210994603.36485529</v>
      </c>
      <c r="D15" s="550"/>
      <c r="E15" s="477"/>
      <c r="F15" s="476"/>
      <c r="G15" s="476"/>
    </row>
    <row r="16" spans="1:7" ht="14.1" customHeight="1">
      <c r="A16" s="486">
        <v>2016</v>
      </c>
      <c r="B16" s="486"/>
      <c r="C16" s="488">
        <v>223074819.58170167</v>
      </c>
      <c r="D16" s="550"/>
      <c r="E16" s="477"/>
      <c r="F16" s="476"/>
      <c r="G16" s="476"/>
    </row>
    <row r="17" spans="1:8" ht="14.1" customHeight="1">
      <c r="A17" s="486">
        <v>2017</v>
      </c>
      <c r="B17" s="486"/>
      <c r="C17" s="488">
        <v>244370076.32769448</v>
      </c>
      <c r="D17" s="550"/>
      <c r="E17" s="477"/>
      <c r="F17" s="476"/>
      <c r="G17" s="476"/>
    </row>
    <row r="18" spans="1:8" ht="18" customHeight="1">
      <c r="A18" s="476" t="s">
        <v>1</v>
      </c>
      <c r="B18" s="476"/>
      <c r="C18" s="476"/>
      <c r="D18" s="477"/>
      <c r="E18" s="476"/>
      <c r="F18" s="476"/>
    </row>
    <row r="19" spans="1:8" ht="12.75" customHeight="1">
      <c r="A19" s="1366" t="s">
        <v>1076</v>
      </c>
      <c r="B19" s="1366"/>
      <c r="C19" s="1366"/>
      <c r="D19" s="1277"/>
      <c r="E19" s="484"/>
      <c r="F19" s="484"/>
    </row>
    <row r="20" spans="1:8">
      <c r="A20" s="1366"/>
      <c r="B20" s="1366"/>
      <c r="C20" s="1366"/>
      <c r="D20" s="1277"/>
      <c r="E20" s="484"/>
      <c r="F20" s="484"/>
    </row>
    <row r="21" spans="1:8">
      <c r="A21" s="1366"/>
      <c r="B21" s="1366"/>
      <c r="C21" s="1366"/>
      <c r="D21" s="1277"/>
      <c r="E21" s="484"/>
      <c r="F21" s="484"/>
    </row>
    <row r="22" spans="1:8">
      <c r="A22" s="1366"/>
      <c r="B22" s="1366"/>
      <c r="C22" s="1366"/>
      <c r="D22" s="1277"/>
      <c r="E22" s="484"/>
      <c r="F22" s="484"/>
    </row>
    <row r="23" spans="1:8" s="481" customFormat="1">
      <c r="A23" s="1366"/>
      <c r="B23" s="1366"/>
      <c r="C23" s="1366"/>
      <c r="D23" s="1277"/>
      <c r="E23" s="484"/>
      <c r="F23" s="484"/>
    </row>
    <row r="24" spans="1:8" ht="15">
      <c r="A24" s="1366"/>
      <c r="B24" s="1366"/>
      <c r="C24" s="1366"/>
      <c r="D24" s="1277"/>
      <c r="E24" s="482"/>
      <c r="F24" s="482"/>
    </row>
    <row r="25" spans="1:8" ht="15">
      <c r="A25" s="1366"/>
      <c r="B25" s="1366"/>
      <c r="C25" s="1366"/>
      <c r="D25" s="1277"/>
      <c r="E25" s="483"/>
      <c r="F25" s="483"/>
      <c r="G25" s="478"/>
      <c r="H25" s="478"/>
    </row>
    <row r="26" spans="1:8" s="478" customFormat="1" ht="15">
      <c r="A26" s="1366"/>
      <c r="B26" s="1366"/>
      <c r="C26" s="1366"/>
      <c r="D26" s="1277"/>
      <c r="E26" s="483"/>
      <c r="F26" s="483"/>
    </row>
    <row r="27" spans="1:8" ht="7.5" customHeight="1">
      <c r="A27" s="1366"/>
      <c r="B27" s="1366"/>
      <c r="C27" s="1366"/>
      <c r="D27" s="1277"/>
      <c r="E27" s="478"/>
      <c r="F27" s="478"/>
      <c r="G27" s="478"/>
      <c r="H27" s="478"/>
    </row>
    <row r="28" spans="1:8" ht="15" customHeight="1">
      <c r="A28" s="1367" t="s">
        <v>1173</v>
      </c>
      <c r="B28" s="1367"/>
      <c r="C28" s="1367"/>
      <c r="D28" s="1277"/>
    </row>
    <row r="29" spans="1:8" ht="21" customHeight="1">
      <c r="A29" s="1277"/>
      <c r="B29" s="1277"/>
      <c r="C29" s="1277"/>
      <c r="D29" s="1277"/>
    </row>
    <row r="30" spans="1:8" ht="17.25" customHeight="1">
      <c r="A30" s="1277"/>
      <c r="B30" s="1277"/>
      <c r="C30" s="1277"/>
      <c r="D30" s="1277"/>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3">
    <mergeCell ref="A5:C5"/>
    <mergeCell ref="A19:D27"/>
    <mergeCell ref="A28:D30"/>
  </mergeCells>
  <pageMargins left="1" right="1" top="0.75" bottom="0.75" header="0.5" footer="0.5"/>
  <pageSetup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3"/>
  <sheetViews>
    <sheetView zoomScaleNormal="100" workbookViewId="0"/>
  </sheetViews>
  <sheetFormatPr defaultRowHeight="12.75"/>
  <cols>
    <col min="5" max="5" width="12.42578125" customWidth="1"/>
    <col min="10" max="10" width="10.7109375" customWidth="1"/>
  </cols>
  <sheetData>
    <row r="1" spans="1:9" ht="15.75">
      <c r="A1" s="145" t="s">
        <v>332</v>
      </c>
      <c r="B1" s="146"/>
      <c r="C1" s="146"/>
      <c r="D1" s="146"/>
      <c r="E1" s="146"/>
      <c r="F1" s="146"/>
      <c r="G1" s="146"/>
      <c r="H1" s="146"/>
      <c r="I1" s="146"/>
    </row>
    <row r="2" spans="1:9" ht="14.25">
      <c r="A2" s="147"/>
      <c r="B2" s="147"/>
      <c r="C2" s="147"/>
      <c r="D2" s="147"/>
      <c r="E2" s="147"/>
      <c r="F2" s="147"/>
      <c r="G2" s="147"/>
      <c r="H2" s="147"/>
      <c r="I2" s="147"/>
    </row>
    <row r="3" spans="1:9" ht="15">
      <c r="A3" s="148" t="s">
        <v>333</v>
      </c>
      <c r="B3" s="147"/>
      <c r="C3" s="147"/>
      <c r="D3" s="147"/>
      <c r="E3" s="147"/>
      <c r="F3" s="147"/>
      <c r="G3" s="147"/>
      <c r="H3" s="147"/>
      <c r="I3" s="147"/>
    </row>
    <row r="4" spans="1:9" ht="15">
      <c r="A4" s="148" t="s">
        <v>336</v>
      </c>
      <c r="B4" s="147"/>
      <c r="C4" s="643"/>
      <c r="D4" s="147"/>
      <c r="E4" s="147"/>
      <c r="F4" s="147"/>
      <c r="G4" s="147"/>
      <c r="H4" s="147"/>
      <c r="I4" s="147"/>
    </row>
    <row r="5" spans="1:9" ht="14.25">
      <c r="A5" s="147" t="s">
        <v>333</v>
      </c>
      <c r="B5" s="147"/>
      <c r="C5" s="643"/>
      <c r="D5" s="147"/>
      <c r="E5" s="147"/>
      <c r="F5" s="147"/>
      <c r="G5" s="147"/>
      <c r="H5" s="147"/>
      <c r="I5" s="147"/>
    </row>
    <row r="6" spans="1:9" ht="14.25">
      <c r="A6" s="147" t="s">
        <v>1055</v>
      </c>
      <c r="B6" s="147"/>
      <c r="C6" s="147"/>
      <c r="D6" s="147"/>
      <c r="E6" s="147"/>
      <c r="F6" s="147"/>
      <c r="G6" s="147"/>
      <c r="H6" s="147"/>
      <c r="I6" s="147"/>
    </row>
    <row r="7" spans="1:9" ht="14.25">
      <c r="A7" s="147" t="s">
        <v>1056</v>
      </c>
      <c r="B7" s="147"/>
      <c r="C7" s="147"/>
      <c r="D7" s="147"/>
      <c r="E7" s="147" t="s">
        <v>1075</v>
      </c>
      <c r="F7" s="147"/>
      <c r="G7" s="147"/>
      <c r="H7" s="147"/>
      <c r="I7" s="147"/>
    </row>
    <row r="8" spans="1:9" ht="14.25">
      <c r="A8" s="147" t="s">
        <v>1057</v>
      </c>
      <c r="B8" s="147"/>
      <c r="C8" s="147"/>
      <c r="D8" s="147"/>
      <c r="E8" s="147" t="s">
        <v>334</v>
      </c>
      <c r="F8" s="147"/>
      <c r="G8" s="147"/>
      <c r="H8" s="147"/>
      <c r="I8" s="147"/>
    </row>
    <row r="9" spans="1:9" ht="15">
      <c r="A9" s="855"/>
      <c r="B9" s="643"/>
      <c r="C9" s="643"/>
      <c r="D9" s="147"/>
      <c r="E9" s="643" t="s">
        <v>335</v>
      </c>
      <c r="F9" s="147"/>
      <c r="G9" s="147"/>
      <c r="H9" s="147"/>
      <c r="I9" s="147"/>
    </row>
    <row r="10" spans="1:9" ht="14.25">
      <c r="A10" s="643"/>
      <c r="B10" s="643"/>
      <c r="C10" s="643"/>
      <c r="D10" s="147"/>
      <c r="E10" s="147" t="s">
        <v>1053</v>
      </c>
      <c r="F10" s="147"/>
      <c r="G10" s="147"/>
      <c r="H10" s="147"/>
      <c r="I10" s="147"/>
    </row>
    <row r="11" spans="1:9" ht="15">
      <c r="A11" s="148"/>
      <c r="B11" s="147"/>
      <c r="C11" s="643"/>
      <c r="D11" s="147"/>
      <c r="E11" s="643" t="s">
        <v>1054</v>
      </c>
      <c r="F11" s="147"/>
      <c r="G11" s="147"/>
      <c r="H11" s="147"/>
      <c r="I11" s="147"/>
    </row>
    <row r="12" spans="1:9" ht="14.25">
      <c r="A12" s="147"/>
      <c r="B12" s="147"/>
      <c r="C12" s="643"/>
      <c r="D12" s="147"/>
      <c r="E12" s="147"/>
      <c r="F12" s="147"/>
      <c r="G12" s="147"/>
      <c r="H12" s="147"/>
      <c r="I12" s="147"/>
    </row>
    <row r="13" spans="1:9" ht="14.25">
      <c r="A13" s="147" t="s">
        <v>1074</v>
      </c>
      <c r="B13" s="147"/>
      <c r="C13" s="147"/>
      <c r="D13" s="147"/>
      <c r="H13" s="147"/>
      <c r="I13" s="147"/>
    </row>
    <row r="14" spans="1:9" ht="14.25">
      <c r="A14" s="147" t="s">
        <v>333</v>
      </c>
      <c r="B14" s="147"/>
      <c r="C14" s="147"/>
      <c r="D14" s="147"/>
      <c r="H14" s="147"/>
      <c r="I14" s="147"/>
    </row>
    <row r="15" spans="1:9" ht="14.25">
      <c r="A15" s="147" t="s">
        <v>337</v>
      </c>
      <c r="B15" s="147"/>
      <c r="C15" s="147"/>
      <c r="D15" s="147"/>
      <c r="H15" s="147"/>
      <c r="I15" s="147"/>
    </row>
    <row r="16" spans="1:9" ht="14.25">
      <c r="A16" s="147"/>
      <c r="B16" s="147"/>
      <c r="C16" s="147"/>
      <c r="D16" s="147"/>
      <c r="E16" s="147"/>
      <c r="F16" s="147"/>
      <c r="G16" s="147"/>
      <c r="H16" s="147"/>
      <c r="I16" s="147"/>
    </row>
    <row r="17" spans="1:9" ht="14.25">
      <c r="A17" s="150" t="s">
        <v>338</v>
      </c>
      <c r="B17" s="147"/>
      <c r="C17" s="147"/>
      <c r="D17" s="147"/>
      <c r="E17" s="147"/>
      <c r="F17" s="147"/>
      <c r="G17" s="147"/>
      <c r="H17" s="147"/>
      <c r="I17" s="147"/>
    </row>
    <row r="18" spans="1:9" ht="15" thickBot="1">
      <c r="A18" s="151"/>
      <c r="B18" s="151"/>
      <c r="C18" s="151"/>
      <c r="D18" s="151"/>
      <c r="E18" s="151"/>
      <c r="F18" s="151"/>
      <c r="G18" s="151"/>
      <c r="H18" s="151"/>
      <c r="I18" s="151"/>
    </row>
    <row r="19" spans="1:9" ht="15" thickTop="1">
      <c r="A19" s="149"/>
      <c r="B19" s="149"/>
      <c r="C19" s="149"/>
      <c r="D19" s="149"/>
      <c r="E19" s="149"/>
      <c r="F19" s="149"/>
      <c r="G19" s="149"/>
      <c r="H19" s="149"/>
      <c r="I19" s="149"/>
    </row>
    <row r="20" spans="1:9" ht="14.25">
      <c r="A20" s="1055"/>
    </row>
    <row r="21" spans="1:9" ht="14.25">
      <c r="A21" s="1055"/>
      <c r="E21" s="644"/>
    </row>
    <row r="22" spans="1:9" ht="14.25">
      <c r="A22" s="1055"/>
    </row>
    <row r="23" spans="1:9" ht="14.25">
      <c r="A23" s="1055"/>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X111"/>
  <sheetViews>
    <sheetView zoomScaleNormal="100" workbookViewId="0"/>
  </sheetViews>
  <sheetFormatPr defaultColWidth="12.42578125" defaultRowHeight="15"/>
  <cols>
    <col min="1" max="1" width="43.85546875" style="373" customWidth="1"/>
    <col min="2" max="3" width="19.7109375" style="373" customWidth="1"/>
    <col min="4" max="4" width="6.85546875" style="367" customWidth="1"/>
    <col min="5" max="5" width="11.7109375" style="373" bestFit="1" customWidth="1"/>
    <col min="6" max="6" width="12.42578125" style="373" customWidth="1"/>
    <col min="7" max="7" width="24" style="373" customWidth="1"/>
    <col min="8" max="8" width="27.85546875" style="373" customWidth="1"/>
    <col min="9" max="9" width="12.42578125" style="373" customWidth="1"/>
    <col min="10" max="10" width="9.140625" style="415" customWidth="1"/>
    <col min="11" max="11" width="22.42578125" style="388" bestFit="1" customWidth="1"/>
    <col min="12" max="12" width="13.7109375" style="388" customWidth="1"/>
    <col min="13" max="13" width="7.7109375" style="388" bestFit="1" customWidth="1"/>
    <col min="14" max="14" width="16.42578125" style="388" customWidth="1"/>
    <col min="15" max="15" width="10" style="388" customWidth="1"/>
    <col min="16" max="16" width="7.85546875" style="388" customWidth="1"/>
    <col min="17" max="17" width="8.5703125" style="388" customWidth="1"/>
    <col min="18" max="18" width="8" style="388" customWidth="1"/>
    <col min="19" max="19" width="8.28515625" style="388" customWidth="1"/>
    <col min="20" max="20" width="6.5703125" style="388" bestFit="1" customWidth="1"/>
    <col min="21" max="21" width="7.7109375" style="388" customWidth="1"/>
    <col min="22" max="23" width="6.5703125" style="388" bestFit="1" customWidth="1"/>
    <col min="24" max="24" width="8.28515625" style="373" customWidth="1"/>
    <col min="25" max="25" width="7.7109375" style="373" bestFit="1" customWidth="1"/>
    <col min="26" max="16384" width="12.42578125" style="373"/>
  </cols>
  <sheetData>
    <row r="1" spans="1:231" ht="18">
      <c r="A1" s="365" t="s">
        <v>1140</v>
      </c>
      <c r="B1" s="366"/>
      <c r="C1" s="366"/>
      <c r="E1" s="368"/>
      <c r="F1" s="369"/>
      <c r="G1" s="369"/>
      <c r="H1" s="369"/>
      <c r="I1" s="369"/>
      <c r="J1" s="367"/>
      <c r="K1" s="1260"/>
      <c r="L1" s="602"/>
      <c r="M1" s="602"/>
      <c r="N1" s="602"/>
      <c r="O1" s="602"/>
      <c r="P1" s="602"/>
      <c r="Q1" s="602"/>
      <c r="R1" s="602"/>
      <c r="S1" s="602"/>
      <c r="T1" s="1084"/>
      <c r="U1" s="1084"/>
      <c r="V1" s="695"/>
      <c r="W1" s="695"/>
      <c r="X1" s="695"/>
      <c r="Y1" s="695"/>
      <c r="Z1" s="695"/>
      <c r="AA1" s="695"/>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372"/>
      <c r="DC1" s="372"/>
      <c r="DD1" s="372"/>
      <c r="DE1" s="372"/>
      <c r="DF1" s="372"/>
      <c r="DG1" s="372"/>
      <c r="DH1" s="372"/>
      <c r="DI1" s="372"/>
      <c r="DJ1" s="372"/>
      <c r="DK1" s="372"/>
      <c r="DL1" s="372"/>
      <c r="DM1" s="372"/>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2"/>
      <c r="FJ1" s="372"/>
      <c r="FK1" s="372"/>
      <c r="FL1" s="372"/>
      <c r="FM1" s="372"/>
      <c r="FN1" s="372"/>
      <c r="FO1" s="372"/>
      <c r="FP1" s="372"/>
      <c r="FQ1" s="372"/>
      <c r="FR1" s="372"/>
      <c r="FS1" s="372"/>
      <c r="FT1" s="372"/>
      <c r="FU1" s="372"/>
      <c r="FV1" s="372"/>
      <c r="FW1" s="372"/>
      <c r="FX1" s="372"/>
      <c r="FY1" s="372"/>
      <c r="FZ1" s="372"/>
      <c r="GA1" s="372"/>
      <c r="GB1" s="372"/>
      <c r="GC1" s="372"/>
      <c r="GD1" s="372"/>
      <c r="GE1" s="372"/>
      <c r="GF1" s="372"/>
      <c r="GG1" s="372"/>
      <c r="GH1" s="372"/>
      <c r="GI1" s="372"/>
      <c r="GJ1" s="372"/>
      <c r="GK1" s="372"/>
      <c r="GL1" s="372"/>
      <c r="GM1" s="372"/>
      <c r="GN1" s="372"/>
      <c r="GO1" s="372"/>
      <c r="GP1" s="372"/>
      <c r="GQ1" s="372"/>
      <c r="GR1" s="372"/>
      <c r="GS1" s="372"/>
      <c r="GT1" s="372"/>
      <c r="GU1" s="372"/>
      <c r="GV1" s="372"/>
      <c r="GW1" s="372"/>
      <c r="GX1" s="372"/>
      <c r="GY1" s="372"/>
      <c r="GZ1" s="372"/>
      <c r="HA1" s="372"/>
      <c r="HB1" s="372"/>
      <c r="HC1" s="372"/>
      <c r="HD1" s="372"/>
      <c r="HE1" s="372"/>
      <c r="HF1" s="372"/>
      <c r="HG1" s="372"/>
      <c r="HH1" s="372"/>
      <c r="HI1" s="372"/>
      <c r="HJ1" s="372"/>
      <c r="HK1" s="372"/>
      <c r="HL1" s="372"/>
      <c r="HM1" s="372"/>
      <c r="HN1" s="372"/>
      <c r="HO1" s="372"/>
      <c r="HP1" s="372"/>
      <c r="HQ1" s="372"/>
      <c r="HR1" s="372"/>
      <c r="HS1" s="372"/>
      <c r="HT1" s="372"/>
      <c r="HU1" s="372"/>
      <c r="HV1" s="372"/>
    </row>
    <row r="2" spans="1:231" ht="18">
      <c r="A2" s="365" t="s">
        <v>349</v>
      </c>
      <c r="B2" s="366"/>
      <c r="C2" s="366"/>
      <c r="E2" s="368"/>
      <c r="F2" s="369"/>
      <c r="G2" s="369"/>
      <c r="H2" s="369"/>
      <c r="I2" s="369"/>
      <c r="J2" s="367"/>
      <c r="K2" s="1261"/>
      <c r="L2" s="1262">
        <v>2010</v>
      </c>
      <c r="M2" s="1262">
        <v>2011</v>
      </c>
      <c r="N2" s="1262">
        <v>2012</v>
      </c>
      <c r="O2" s="1262">
        <v>2013</v>
      </c>
      <c r="P2" s="1262">
        <v>2014</v>
      </c>
      <c r="Q2" s="1262">
        <v>2015</v>
      </c>
      <c r="R2" s="1262">
        <v>2016</v>
      </c>
      <c r="S2" s="1262">
        <v>2017</v>
      </c>
      <c r="T2" s="1085"/>
      <c r="U2" s="1086"/>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row>
    <row r="3" spans="1:231" ht="14.1" customHeight="1">
      <c r="A3" s="577"/>
      <c r="B3" s="369"/>
      <c r="C3" s="369"/>
      <c r="E3" s="375" t="s">
        <v>1037</v>
      </c>
      <c r="F3" s="369"/>
      <c r="G3" s="369"/>
      <c r="H3" s="369"/>
      <c r="I3" s="369"/>
      <c r="J3" s="367"/>
      <c r="K3" s="1263" t="s">
        <v>3</v>
      </c>
      <c r="L3" s="1264">
        <v>9.0882520000000007</v>
      </c>
      <c r="M3" s="1264">
        <v>9.9443699999999993</v>
      </c>
      <c r="N3" s="1264">
        <v>10.612836</v>
      </c>
      <c r="O3" s="1264">
        <v>11.339964999999999</v>
      </c>
      <c r="P3" s="1264">
        <v>11.253348000000001</v>
      </c>
      <c r="Q3" s="1264">
        <v>12.328675</v>
      </c>
      <c r="R3" s="1264">
        <v>12.555624</v>
      </c>
      <c r="S3" s="1264">
        <f>C9/1000000000</f>
        <v>13.052887</v>
      </c>
      <c r="T3" s="1087"/>
      <c r="U3" s="1086"/>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row>
    <row r="4" spans="1:231" ht="14.1" customHeight="1">
      <c r="A4" s="376" t="s">
        <v>350</v>
      </c>
      <c r="B4" s="17" t="s">
        <v>1065</v>
      </c>
      <c r="C4" s="17" t="s">
        <v>1051</v>
      </c>
      <c r="E4" s="377" t="s">
        <v>347</v>
      </c>
      <c r="F4" s="378"/>
      <c r="G4" s="378"/>
      <c r="H4" s="378"/>
      <c r="I4" s="378"/>
      <c r="J4" s="367"/>
      <c r="K4" s="1263" t="s">
        <v>2</v>
      </c>
      <c r="L4" s="1264">
        <v>3.082532</v>
      </c>
      <c r="M4" s="1264">
        <v>3.0123790000000001</v>
      </c>
      <c r="N4" s="1264">
        <v>3.1215030000000001</v>
      </c>
      <c r="O4" s="1264">
        <v>3.2197979999999999</v>
      </c>
      <c r="P4" s="1264">
        <v>3.0664560000000001</v>
      </c>
      <c r="Q4" s="1264">
        <v>3.2354440000000002</v>
      </c>
      <c r="R4" s="1264">
        <v>3.2958530000000001</v>
      </c>
      <c r="S4" s="1264">
        <f>C13/1000000000</f>
        <v>3.3545609999999999</v>
      </c>
      <c r="T4" s="1087"/>
      <c r="U4" s="1086"/>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72"/>
      <c r="FV4" s="372"/>
      <c r="FW4" s="372"/>
      <c r="FX4" s="372"/>
      <c r="FY4" s="372"/>
      <c r="FZ4" s="372"/>
      <c r="GA4" s="372"/>
      <c r="GB4" s="372"/>
      <c r="GC4" s="372"/>
      <c r="GD4" s="372"/>
      <c r="GE4" s="372"/>
      <c r="GF4" s="372"/>
      <c r="GG4" s="372"/>
      <c r="GH4" s="372"/>
      <c r="GI4" s="372"/>
      <c r="GJ4" s="372"/>
      <c r="GK4" s="372"/>
      <c r="GL4" s="372"/>
      <c r="GM4" s="372"/>
      <c r="GN4" s="372"/>
      <c r="GO4" s="372"/>
      <c r="GP4" s="372"/>
      <c r="GQ4" s="372"/>
      <c r="GR4" s="372"/>
      <c r="GS4" s="372"/>
      <c r="GT4" s="372"/>
      <c r="GU4" s="372"/>
      <c r="GV4" s="372"/>
      <c r="GW4" s="372"/>
      <c r="GX4" s="372"/>
      <c r="GY4" s="372"/>
      <c r="GZ4" s="372"/>
      <c r="HA4" s="372"/>
      <c r="HB4" s="372"/>
      <c r="HC4" s="372"/>
      <c r="HD4" s="372"/>
      <c r="HE4" s="372"/>
      <c r="HF4" s="372"/>
      <c r="HG4" s="372"/>
      <c r="HH4" s="372"/>
      <c r="HI4" s="372"/>
      <c r="HJ4" s="372"/>
      <c r="HK4" s="372"/>
      <c r="HL4" s="372"/>
      <c r="HM4" s="372"/>
      <c r="HN4" s="372"/>
      <c r="HO4" s="372"/>
      <c r="HP4" s="372"/>
      <c r="HQ4" s="372"/>
      <c r="HR4" s="372"/>
      <c r="HS4" s="372"/>
      <c r="HT4" s="372"/>
      <c r="HU4" s="372"/>
      <c r="HV4" s="372"/>
    </row>
    <row r="5" spans="1:231" ht="14.1" customHeight="1">
      <c r="A5" s="593"/>
      <c r="B5" s="379"/>
      <c r="C5" s="379"/>
      <c r="E5" s="377" t="s">
        <v>348</v>
      </c>
      <c r="F5" s="378"/>
      <c r="G5" s="378"/>
      <c r="H5" s="378"/>
      <c r="I5" s="378"/>
      <c r="J5" s="367"/>
      <c r="K5" s="1083"/>
      <c r="L5" s="1084"/>
      <c r="M5" s="1084"/>
      <c r="N5" s="1084"/>
      <c r="O5" s="1084"/>
      <c r="P5" s="1088"/>
      <c r="Q5" s="1084"/>
      <c r="R5" s="1084"/>
      <c r="S5" s="1084"/>
      <c r="T5" s="1084"/>
      <c r="U5" s="1084"/>
      <c r="V5" s="695"/>
      <c r="W5" s="695"/>
      <c r="X5" s="695"/>
      <c r="Y5" s="695"/>
      <c r="Z5" s="695"/>
      <c r="AA5" s="695"/>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2"/>
      <c r="FD5" s="372"/>
      <c r="FE5" s="372"/>
      <c r="FF5" s="372"/>
      <c r="FG5" s="372"/>
      <c r="FH5" s="372"/>
      <c r="FI5" s="372"/>
      <c r="FJ5" s="372"/>
      <c r="FK5" s="372"/>
      <c r="FL5" s="372"/>
      <c r="FM5" s="372"/>
      <c r="FN5" s="372"/>
      <c r="FO5" s="372"/>
      <c r="FP5" s="372"/>
      <c r="FQ5" s="372"/>
      <c r="FR5" s="372"/>
      <c r="FS5" s="372"/>
      <c r="FT5" s="372"/>
      <c r="FU5" s="372"/>
      <c r="FV5" s="372"/>
      <c r="FW5" s="372"/>
      <c r="FX5" s="372"/>
      <c r="FY5" s="372"/>
      <c r="FZ5" s="372"/>
      <c r="GA5" s="372"/>
      <c r="GB5" s="372"/>
      <c r="GC5" s="372"/>
      <c r="GD5" s="372"/>
      <c r="GE5" s="372"/>
      <c r="GF5" s="372"/>
      <c r="GG5" s="372"/>
      <c r="GH5" s="372"/>
      <c r="GI5" s="372"/>
      <c r="GJ5" s="372"/>
      <c r="GK5" s="372"/>
      <c r="GL5" s="372"/>
      <c r="GM5" s="372"/>
      <c r="GN5" s="372"/>
      <c r="GO5" s="372"/>
      <c r="GP5" s="372"/>
      <c r="GQ5" s="372"/>
      <c r="GR5" s="372"/>
      <c r="GS5" s="372"/>
      <c r="GT5" s="372"/>
      <c r="GU5" s="372"/>
      <c r="GV5" s="372"/>
      <c r="GW5" s="372"/>
      <c r="GX5" s="372"/>
      <c r="GY5" s="372"/>
      <c r="GZ5" s="372"/>
      <c r="HA5" s="372"/>
      <c r="HB5" s="372"/>
      <c r="HC5" s="372"/>
      <c r="HD5" s="372"/>
      <c r="HE5" s="372"/>
      <c r="HF5" s="372"/>
      <c r="HG5" s="372"/>
      <c r="HH5" s="372"/>
      <c r="HI5" s="372"/>
      <c r="HJ5" s="372"/>
      <c r="HK5" s="372"/>
      <c r="HL5" s="372"/>
      <c r="HM5" s="372"/>
      <c r="HN5" s="372"/>
      <c r="HO5" s="372"/>
      <c r="HP5" s="372"/>
      <c r="HQ5" s="372"/>
      <c r="HR5" s="372"/>
      <c r="HS5" s="372"/>
      <c r="HT5" s="372"/>
      <c r="HU5" s="372"/>
      <c r="HV5" s="372"/>
      <c r="HW5" s="372"/>
    </row>
    <row r="6" spans="1:231" ht="14.1" customHeight="1">
      <c r="A6" s="376" t="s">
        <v>351</v>
      </c>
      <c r="B6" s="381"/>
      <c r="C6" s="381"/>
      <c r="E6" s="368"/>
      <c r="F6" s="367"/>
      <c r="G6" s="367"/>
      <c r="H6" s="367"/>
      <c r="I6" s="367"/>
      <c r="J6" s="367"/>
      <c r="K6" s="694"/>
      <c r="L6" s="695"/>
      <c r="M6" s="695"/>
      <c r="N6" s="695"/>
      <c r="O6" s="695"/>
      <c r="P6" s="695"/>
      <c r="Q6" s="695"/>
      <c r="R6" s="695"/>
      <c r="S6" s="695"/>
      <c r="T6" s="695"/>
      <c r="U6" s="602"/>
      <c r="V6" s="602"/>
      <c r="W6" s="602"/>
      <c r="X6" s="602"/>
      <c r="Y6" s="602"/>
      <c r="Z6" s="602"/>
      <c r="AA6" s="60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row>
    <row r="7" spans="1:231" ht="15.6" customHeight="1">
      <c r="A7" s="382" t="s">
        <v>1138</v>
      </c>
      <c r="B7" s="383">
        <v>21142000</v>
      </c>
      <c r="C7" s="575">
        <f>ROUND(23067621.84,-3)</f>
        <v>23068000</v>
      </c>
      <c r="E7" s="384">
        <f>(C7/B7)-1</f>
        <v>9.1098287768422992E-2</v>
      </c>
      <c r="F7" s="385"/>
      <c r="G7" s="367"/>
      <c r="H7" s="367"/>
      <c r="I7" s="367"/>
      <c r="J7" s="367"/>
      <c r="K7" s="386"/>
      <c r="L7" s="371"/>
      <c r="M7" s="387"/>
      <c r="N7" s="371"/>
      <c r="O7" s="371"/>
      <c r="P7" s="371"/>
      <c r="Q7" s="374"/>
      <c r="R7" s="374"/>
      <c r="S7" s="374"/>
      <c r="T7" s="374"/>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c r="EE7" s="372"/>
      <c r="EF7" s="372"/>
      <c r="EG7" s="372"/>
      <c r="EH7" s="372"/>
      <c r="EI7" s="372"/>
      <c r="EJ7" s="372"/>
      <c r="EK7" s="372"/>
      <c r="EL7" s="372"/>
      <c r="EM7" s="372"/>
      <c r="EN7" s="372"/>
      <c r="EO7" s="372"/>
      <c r="EP7" s="372"/>
      <c r="EQ7" s="372"/>
      <c r="ER7" s="372"/>
      <c r="ES7" s="372"/>
      <c r="ET7" s="372"/>
      <c r="EU7" s="372"/>
      <c r="EV7" s="372"/>
      <c r="EW7" s="372"/>
      <c r="EX7" s="372"/>
      <c r="EY7" s="372"/>
      <c r="EZ7" s="372"/>
      <c r="FA7" s="372"/>
      <c r="FB7" s="372"/>
      <c r="FC7" s="372"/>
      <c r="FD7" s="372"/>
      <c r="FE7" s="372"/>
      <c r="FF7" s="372"/>
      <c r="FG7" s="372"/>
      <c r="FH7" s="372"/>
      <c r="FI7" s="372"/>
      <c r="FJ7" s="372"/>
      <c r="FK7" s="372"/>
      <c r="FL7" s="372"/>
      <c r="FM7" s="372"/>
      <c r="FN7" s="372"/>
      <c r="FO7" s="372"/>
      <c r="FP7" s="372"/>
      <c r="FQ7" s="372"/>
      <c r="FR7" s="372"/>
      <c r="FS7" s="372"/>
      <c r="FT7" s="372"/>
      <c r="FU7" s="372"/>
      <c r="FV7" s="372"/>
      <c r="FW7" s="372"/>
      <c r="FX7" s="372"/>
      <c r="FY7" s="372"/>
      <c r="FZ7" s="372"/>
      <c r="GA7" s="372"/>
      <c r="GB7" s="372"/>
      <c r="GC7" s="372"/>
      <c r="GD7" s="372"/>
      <c r="GE7" s="372"/>
      <c r="GF7" s="372"/>
      <c r="GG7" s="372"/>
      <c r="GH7" s="372"/>
      <c r="GI7" s="372"/>
      <c r="GJ7" s="372"/>
      <c r="GK7" s="372"/>
      <c r="GL7" s="372"/>
      <c r="GM7" s="372"/>
      <c r="GN7" s="372"/>
      <c r="GO7" s="372"/>
      <c r="GP7" s="372"/>
      <c r="GQ7" s="372"/>
      <c r="GR7" s="372"/>
      <c r="GS7" s="372"/>
      <c r="GT7" s="372"/>
      <c r="GU7" s="372"/>
      <c r="GV7" s="372"/>
      <c r="GW7" s="372"/>
      <c r="GX7" s="372"/>
      <c r="GY7" s="372"/>
      <c r="GZ7" s="372"/>
      <c r="HA7" s="372"/>
      <c r="HB7" s="372"/>
      <c r="HC7" s="372"/>
      <c r="HD7" s="372"/>
      <c r="HE7" s="372"/>
      <c r="HF7" s="372"/>
      <c r="HG7" s="372"/>
      <c r="HH7" s="372"/>
      <c r="HI7" s="372"/>
      <c r="HJ7" s="372"/>
      <c r="HK7" s="372"/>
      <c r="HL7" s="372"/>
      <c r="HM7" s="372"/>
      <c r="HN7" s="372"/>
      <c r="HO7" s="372"/>
      <c r="HP7" s="372"/>
      <c r="HQ7" s="372"/>
      <c r="HR7" s="372"/>
      <c r="HS7" s="372"/>
      <c r="HT7" s="372"/>
      <c r="HU7" s="372"/>
      <c r="HV7" s="372"/>
      <c r="HW7" s="372"/>
    </row>
    <row r="8" spans="1:231" ht="15.6" customHeight="1">
      <c r="A8" s="382" t="s">
        <v>1137</v>
      </c>
      <c r="B8" s="366">
        <v>764948000</v>
      </c>
      <c r="C8" s="366">
        <f>ROUND(1254541056.16-223478750.5-204101483.35,-3)</f>
        <v>826961000</v>
      </c>
      <c r="E8" s="384">
        <f t="shared" ref="E8:E14" si="0">(C8/B8)-1</f>
        <v>8.106825561998976E-2</v>
      </c>
      <c r="F8" s="385"/>
      <c r="G8" s="367"/>
      <c r="H8" s="367"/>
      <c r="I8" s="367"/>
      <c r="J8" s="367"/>
      <c r="K8" s="386"/>
      <c r="L8" s="371"/>
      <c r="M8" s="387"/>
      <c r="N8" s="371"/>
      <c r="O8" s="371"/>
      <c r="P8" s="371"/>
      <c r="Q8" s="380"/>
      <c r="R8" s="380"/>
      <c r="S8" s="380"/>
      <c r="T8" s="380"/>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2"/>
      <c r="DK8" s="372"/>
      <c r="DL8" s="372"/>
      <c r="DM8" s="372"/>
      <c r="DN8" s="372"/>
      <c r="DO8" s="372"/>
      <c r="DP8" s="372"/>
      <c r="DQ8" s="372"/>
      <c r="DR8" s="372"/>
      <c r="DS8" s="372"/>
      <c r="DT8" s="372"/>
      <c r="DU8" s="372"/>
      <c r="DV8" s="372"/>
      <c r="DW8" s="372"/>
      <c r="DX8" s="372"/>
      <c r="DY8" s="372"/>
      <c r="DZ8" s="372"/>
      <c r="EA8" s="372"/>
      <c r="EB8" s="372"/>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2"/>
      <c r="FP8" s="372"/>
      <c r="FQ8" s="372"/>
      <c r="FR8" s="372"/>
      <c r="FS8" s="372"/>
      <c r="FT8" s="372"/>
      <c r="FU8" s="372"/>
      <c r="FV8" s="372"/>
      <c r="FW8" s="372"/>
      <c r="FX8" s="372"/>
      <c r="FY8" s="372"/>
      <c r="FZ8" s="372"/>
      <c r="GA8" s="372"/>
      <c r="GB8" s="372"/>
      <c r="GC8" s="372"/>
      <c r="GD8" s="372"/>
      <c r="GE8" s="372"/>
      <c r="GF8" s="372"/>
      <c r="GG8" s="372"/>
      <c r="GH8" s="372"/>
      <c r="GI8" s="372"/>
      <c r="GJ8" s="372"/>
      <c r="GK8" s="372"/>
      <c r="GL8" s="372"/>
      <c r="GM8" s="372"/>
      <c r="GN8" s="372"/>
      <c r="GO8" s="372"/>
      <c r="GP8" s="372"/>
      <c r="GQ8" s="372"/>
      <c r="GR8" s="372"/>
      <c r="GS8" s="372"/>
      <c r="GT8" s="372"/>
      <c r="GU8" s="372"/>
      <c r="GV8" s="372"/>
      <c r="GW8" s="372"/>
      <c r="GX8" s="372"/>
      <c r="GY8" s="372"/>
      <c r="GZ8" s="372"/>
      <c r="HA8" s="372"/>
      <c r="HB8" s="372"/>
      <c r="HC8" s="372"/>
      <c r="HD8" s="372"/>
      <c r="HE8" s="372"/>
      <c r="HF8" s="372"/>
      <c r="HG8" s="372"/>
      <c r="HH8" s="372"/>
      <c r="HI8" s="372"/>
      <c r="HJ8" s="372"/>
      <c r="HK8" s="372"/>
      <c r="HL8" s="372"/>
      <c r="HM8" s="372"/>
      <c r="HN8" s="372"/>
      <c r="HO8" s="372"/>
      <c r="HP8" s="372"/>
      <c r="HQ8" s="372"/>
      <c r="HR8" s="372"/>
      <c r="HS8" s="372"/>
      <c r="HT8" s="372"/>
      <c r="HU8" s="372"/>
      <c r="HV8" s="372"/>
      <c r="HW8" s="372"/>
    </row>
    <row r="9" spans="1:231" ht="15.6" customHeight="1">
      <c r="A9" s="382" t="s">
        <v>1139</v>
      </c>
      <c r="B9" s="366">
        <v>12555624000</v>
      </c>
      <c r="C9" s="1237">
        <f>ROUND(159200980.21+1863996.48+21814551.87+8711+126964568.45+68004036.38+957481753.83+-1837013441.47+1561635275.31+11736172616.99+-23918702.1+192096917.95+88616883.44+-41085.68,-3)</f>
        <v>13052887000</v>
      </c>
      <c r="D9" s="501"/>
      <c r="E9" s="384">
        <f>(C9/B9)-1</f>
        <v>3.9604801800372513E-2</v>
      </c>
      <c r="F9" s="1030"/>
      <c r="G9" s="367"/>
      <c r="H9" s="367"/>
      <c r="I9" s="367"/>
      <c r="J9" s="367"/>
      <c r="K9" s="386"/>
      <c r="L9" s="371"/>
      <c r="M9" s="387"/>
      <c r="N9" s="371"/>
      <c r="O9" s="371"/>
      <c r="P9" s="371"/>
      <c r="Q9" s="380"/>
      <c r="R9" s="380"/>
      <c r="S9" s="380"/>
      <c r="T9" s="380"/>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2"/>
      <c r="FP9" s="372"/>
      <c r="FQ9" s="372"/>
      <c r="FR9" s="372"/>
      <c r="FS9" s="372"/>
      <c r="FT9" s="372"/>
      <c r="FU9" s="372"/>
      <c r="FV9" s="372"/>
      <c r="FW9" s="372"/>
      <c r="FX9" s="372"/>
      <c r="FY9" s="372"/>
      <c r="FZ9" s="372"/>
      <c r="GA9" s="372"/>
      <c r="GB9" s="372"/>
      <c r="GC9" s="372"/>
      <c r="GD9" s="372"/>
      <c r="GE9" s="372"/>
      <c r="GF9" s="372"/>
      <c r="GG9" s="372"/>
      <c r="GH9" s="372"/>
      <c r="GI9" s="372"/>
      <c r="GJ9" s="372"/>
      <c r="GK9" s="372"/>
      <c r="GL9" s="372"/>
      <c r="GM9" s="372"/>
      <c r="GN9" s="372"/>
      <c r="GO9" s="372"/>
      <c r="GP9" s="372"/>
      <c r="GQ9" s="372"/>
      <c r="GR9" s="372"/>
      <c r="GS9" s="372"/>
      <c r="GT9" s="372"/>
      <c r="GU9" s="372"/>
      <c r="GV9" s="372"/>
      <c r="GW9" s="372"/>
      <c r="GX9" s="372"/>
      <c r="GY9" s="372"/>
      <c r="GZ9" s="372"/>
      <c r="HA9" s="372"/>
      <c r="HB9" s="372"/>
      <c r="HC9" s="372"/>
      <c r="HD9" s="372"/>
      <c r="HE9" s="372"/>
      <c r="HF9" s="372"/>
      <c r="HG9" s="372"/>
      <c r="HH9" s="372"/>
      <c r="HI9" s="372"/>
      <c r="HJ9" s="372"/>
      <c r="HK9" s="372"/>
      <c r="HL9" s="372"/>
      <c r="HM9" s="372"/>
      <c r="HN9" s="372"/>
      <c r="HO9" s="372"/>
      <c r="HP9" s="372"/>
      <c r="HQ9" s="372"/>
      <c r="HR9" s="372"/>
      <c r="HS9" s="372"/>
      <c r="HT9" s="372"/>
      <c r="HU9" s="372"/>
      <c r="HV9" s="372"/>
      <c r="HW9" s="372"/>
    </row>
    <row r="10" spans="1:231" ht="15.6" customHeight="1">
      <c r="A10" s="382" t="s">
        <v>1163</v>
      </c>
      <c r="B10" s="366">
        <v>222000</v>
      </c>
      <c r="C10" s="500">
        <f>ROUND(96014.53+8106321.43,-3)</f>
        <v>8202000</v>
      </c>
      <c r="D10" s="501"/>
      <c r="E10" s="384" t="s">
        <v>1067</v>
      </c>
      <c r="F10" s="1031"/>
      <c r="G10" s="367"/>
      <c r="H10" s="367"/>
      <c r="I10" s="367"/>
      <c r="J10" s="367"/>
      <c r="K10" s="386"/>
      <c r="L10" s="371"/>
      <c r="M10" s="387"/>
      <c r="N10" s="371"/>
      <c r="O10" s="371"/>
      <c r="P10" s="371"/>
      <c r="T10" s="380"/>
      <c r="U10" s="371"/>
      <c r="V10" s="371"/>
      <c r="W10" s="371"/>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2"/>
      <c r="ET10" s="372"/>
      <c r="EU10" s="372"/>
      <c r="EV10" s="372"/>
      <c r="EW10" s="372"/>
      <c r="EX10" s="372"/>
      <c r="EY10" s="372"/>
      <c r="EZ10" s="372"/>
      <c r="FA10" s="372"/>
      <c r="FB10" s="372"/>
      <c r="FC10" s="372"/>
      <c r="FD10" s="372"/>
      <c r="FE10" s="372"/>
      <c r="FF10" s="372"/>
      <c r="FG10" s="372"/>
      <c r="FH10" s="372"/>
      <c r="FI10" s="372"/>
      <c r="FJ10" s="372"/>
      <c r="FK10" s="372"/>
      <c r="FL10" s="372"/>
      <c r="FM10" s="372"/>
      <c r="FN10" s="372"/>
      <c r="FO10" s="372"/>
      <c r="FP10" s="372"/>
      <c r="FQ10" s="372"/>
      <c r="FR10" s="372"/>
      <c r="FS10" s="372"/>
      <c r="FT10" s="372"/>
      <c r="FU10" s="372"/>
      <c r="FV10" s="372"/>
      <c r="FW10" s="372"/>
      <c r="FX10" s="372"/>
      <c r="FY10" s="372"/>
      <c r="FZ10" s="372"/>
      <c r="GA10" s="372"/>
      <c r="GB10" s="372"/>
      <c r="GC10" s="372"/>
      <c r="GD10" s="372"/>
      <c r="GE10" s="372"/>
      <c r="GF10" s="372"/>
      <c r="GG10" s="372"/>
      <c r="GH10" s="372"/>
      <c r="GI10" s="372"/>
      <c r="GJ10" s="372"/>
      <c r="GK10" s="372"/>
      <c r="GL10" s="372"/>
      <c r="GM10" s="372"/>
      <c r="GN10" s="372"/>
      <c r="GO10" s="372"/>
      <c r="GP10" s="372"/>
      <c r="GQ10" s="372"/>
      <c r="GR10" s="372"/>
      <c r="GS10" s="372"/>
      <c r="GT10" s="372"/>
      <c r="GU10" s="372"/>
      <c r="GV10" s="372"/>
      <c r="GW10" s="372"/>
      <c r="GX10" s="372"/>
      <c r="GY10" s="372"/>
      <c r="GZ10" s="372"/>
      <c r="HA10" s="372"/>
      <c r="HB10" s="372"/>
      <c r="HC10" s="372"/>
      <c r="HD10" s="372"/>
      <c r="HE10" s="372"/>
      <c r="HF10" s="372"/>
      <c r="HG10" s="372"/>
      <c r="HH10" s="372"/>
      <c r="HI10" s="372"/>
      <c r="HJ10" s="372"/>
      <c r="HK10" s="372"/>
      <c r="HL10" s="372"/>
      <c r="HM10" s="372"/>
      <c r="HN10" s="372"/>
      <c r="HO10" s="372"/>
      <c r="HP10" s="372"/>
      <c r="HQ10" s="372"/>
      <c r="HR10" s="372"/>
      <c r="HS10" s="372"/>
      <c r="HT10" s="372"/>
      <c r="HU10" s="372"/>
      <c r="HV10" s="372"/>
      <c r="HW10" s="372"/>
    </row>
    <row r="11" spans="1:231" ht="15.6" customHeight="1">
      <c r="A11" s="382" t="s">
        <v>352</v>
      </c>
      <c r="B11" s="366">
        <v>354104000</v>
      </c>
      <c r="C11" s="366">
        <f>ROUND(35399022.11+-14965.45+391684218.9+-48109261.42+-202082.29,-3)</f>
        <v>378757000</v>
      </c>
      <c r="D11" s="501"/>
      <c r="E11" s="502">
        <f t="shared" si="0"/>
        <v>6.9620789372613734E-2</v>
      </c>
      <c r="F11" s="385"/>
      <c r="G11" s="367"/>
      <c r="H11" s="367"/>
      <c r="I11" s="367"/>
      <c r="J11" s="367"/>
      <c r="K11" s="386"/>
      <c r="L11" s="371"/>
      <c r="M11" s="387"/>
      <c r="N11" s="371"/>
      <c r="O11" s="371"/>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2"/>
      <c r="EP11" s="372"/>
      <c r="EQ11" s="372"/>
      <c r="ER11" s="372"/>
      <c r="ES11" s="372"/>
      <c r="ET11" s="372"/>
      <c r="EU11" s="372"/>
      <c r="EV11" s="372"/>
      <c r="EW11" s="372"/>
      <c r="EX11" s="372"/>
      <c r="EY11" s="372"/>
      <c r="EZ11" s="372"/>
      <c r="FA11" s="372"/>
      <c r="FB11" s="372"/>
      <c r="FC11" s="372"/>
      <c r="FD11" s="372"/>
      <c r="FE11" s="372"/>
      <c r="FF11" s="372"/>
      <c r="FG11" s="372"/>
      <c r="FH11" s="372"/>
      <c r="FI11" s="372"/>
      <c r="FJ11" s="372"/>
      <c r="FK11" s="372"/>
      <c r="FL11" s="372"/>
      <c r="FM11" s="372"/>
      <c r="FN11" s="372"/>
      <c r="FO11" s="372"/>
      <c r="FP11" s="372"/>
      <c r="FQ11" s="372"/>
      <c r="FR11" s="372"/>
      <c r="FS11" s="372"/>
      <c r="FT11" s="372"/>
      <c r="FU11" s="372"/>
      <c r="FV11" s="372"/>
      <c r="FW11" s="372"/>
      <c r="FX11" s="372"/>
      <c r="FY11" s="372"/>
      <c r="FZ11" s="372"/>
      <c r="GA11" s="372"/>
      <c r="GB11" s="372"/>
      <c r="GC11" s="372"/>
      <c r="GD11" s="372"/>
      <c r="GE11" s="372"/>
      <c r="GF11" s="372"/>
      <c r="GG11" s="372"/>
      <c r="GH11" s="372"/>
      <c r="GI11" s="372"/>
      <c r="GJ11" s="372"/>
      <c r="GK11" s="372"/>
      <c r="GL11" s="372"/>
      <c r="GM11" s="372"/>
      <c r="GN11" s="372"/>
      <c r="GO11" s="372"/>
      <c r="GP11" s="372"/>
      <c r="GQ11" s="372"/>
      <c r="GR11" s="372"/>
      <c r="GS11" s="372"/>
      <c r="GT11" s="372"/>
      <c r="GU11" s="372"/>
      <c r="GV11" s="372"/>
      <c r="GW11" s="372"/>
      <c r="GX11" s="372"/>
      <c r="GY11" s="372"/>
      <c r="GZ11" s="372"/>
      <c r="HA11" s="372"/>
      <c r="HB11" s="372"/>
      <c r="HC11" s="372"/>
      <c r="HD11" s="372"/>
      <c r="HE11" s="372"/>
      <c r="HF11" s="372"/>
      <c r="HG11" s="372"/>
      <c r="HH11" s="372"/>
      <c r="HI11" s="372"/>
      <c r="HJ11" s="372"/>
      <c r="HK11" s="372"/>
      <c r="HL11" s="372"/>
      <c r="HM11" s="372"/>
      <c r="HN11" s="372"/>
      <c r="HO11" s="372"/>
      <c r="HP11" s="372"/>
      <c r="HQ11" s="372"/>
      <c r="HR11" s="372"/>
      <c r="HS11" s="372"/>
      <c r="HT11" s="372"/>
      <c r="HU11" s="372"/>
      <c r="HV11" s="372"/>
      <c r="HW11" s="372"/>
    </row>
    <row r="12" spans="1:231" ht="15.6" customHeight="1">
      <c r="A12" s="382" t="s">
        <v>353</v>
      </c>
      <c r="B12" s="366">
        <v>6364000</v>
      </c>
      <c r="C12" s="366">
        <f>ROUND(6012334.36+-35588.57+0+544741.82,-3)</f>
        <v>6521000</v>
      </c>
      <c r="E12" s="384">
        <f t="shared" si="0"/>
        <v>2.4670018856065346E-2</v>
      </c>
      <c r="F12" s="385"/>
      <c r="G12" s="367"/>
      <c r="H12" s="367"/>
      <c r="I12" s="367"/>
      <c r="J12" s="367"/>
      <c r="K12" s="386"/>
      <c r="L12" s="371"/>
      <c r="M12" s="387"/>
      <c r="N12" s="371"/>
      <c r="O12" s="371"/>
      <c r="P12" s="371"/>
      <c r="Q12" s="380"/>
      <c r="R12" s="371"/>
      <c r="S12" s="371"/>
      <c r="T12" s="371"/>
      <c r="U12" s="371"/>
      <c r="V12" s="371"/>
      <c r="W12" s="371"/>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row>
    <row r="13" spans="1:231" ht="15.6" customHeight="1">
      <c r="A13" s="382" t="s">
        <v>354</v>
      </c>
      <c r="B13" s="366">
        <v>3295853000</v>
      </c>
      <c r="C13" s="366">
        <f>ROUND(2772581.31+175983648.49+40262380.45+2830606067.96+-27496356.49+210622701.02+487687740.79+-365877589.72,-3)</f>
        <v>3354561000</v>
      </c>
      <c r="E13" s="384">
        <f t="shared" si="0"/>
        <v>1.7812687641105329E-2</v>
      </c>
      <c r="F13" s="385"/>
      <c r="G13" s="367"/>
      <c r="H13" s="367"/>
      <c r="I13" s="367"/>
      <c r="J13" s="367"/>
      <c r="K13" s="386"/>
      <c r="L13" s="371"/>
      <c r="M13" s="387"/>
      <c r="N13" s="371"/>
      <c r="O13" s="371"/>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2"/>
      <c r="FH13" s="372"/>
      <c r="FI13" s="372"/>
      <c r="FJ13" s="372"/>
      <c r="FK13" s="372"/>
      <c r="FL13" s="372"/>
      <c r="FM13" s="372"/>
      <c r="FN13" s="372"/>
      <c r="FO13" s="372"/>
      <c r="FP13" s="372"/>
      <c r="FQ13" s="372"/>
      <c r="FR13" s="372"/>
      <c r="FS13" s="372"/>
      <c r="FT13" s="372"/>
      <c r="FU13" s="372"/>
      <c r="FV13" s="372"/>
      <c r="FW13" s="372"/>
      <c r="FX13" s="372"/>
      <c r="FY13" s="372"/>
      <c r="FZ13" s="372"/>
      <c r="GA13" s="372"/>
      <c r="GB13" s="372"/>
      <c r="GC13" s="372"/>
      <c r="GD13" s="372"/>
      <c r="GE13" s="372"/>
      <c r="GF13" s="372"/>
      <c r="GG13" s="372"/>
      <c r="GH13" s="372"/>
      <c r="GI13" s="372"/>
      <c r="GJ13" s="372"/>
      <c r="GK13" s="372"/>
      <c r="GL13" s="372"/>
      <c r="GM13" s="372"/>
      <c r="GN13" s="372"/>
      <c r="GO13" s="372"/>
      <c r="GP13" s="372"/>
      <c r="GQ13" s="372"/>
      <c r="GR13" s="372"/>
      <c r="GS13" s="372"/>
      <c r="GT13" s="372"/>
      <c r="GU13" s="372"/>
      <c r="GV13" s="372"/>
      <c r="GW13" s="372"/>
      <c r="GX13" s="372"/>
      <c r="GY13" s="372"/>
      <c r="GZ13" s="372"/>
      <c r="HA13" s="372"/>
      <c r="HB13" s="372"/>
      <c r="HC13" s="372"/>
      <c r="HD13" s="372"/>
      <c r="HE13" s="372"/>
      <c r="HF13" s="372"/>
      <c r="HG13" s="372"/>
      <c r="HH13" s="372"/>
      <c r="HI13" s="372"/>
      <c r="HJ13" s="372"/>
      <c r="HK13" s="372"/>
      <c r="HL13" s="372"/>
      <c r="HM13" s="372"/>
      <c r="HN13" s="372"/>
      <c r="HO13" s="372"/>
      <c r="HP13" s="372"/>
      <c r="HQ13" s="372"/>
      <c r="HR13" s="372"/>
      <c r="HS13" s="372"/>
      <c r="HT13" s="372"/>
      <c r="HU13" s="372"/>
      <c r="HV13" s="372"/>
      <c r="HW13" s="372"/>
    </row>
    <row r="14" spans="1:231" ht="15.6" customHeight="1">
      <c r="A14" s="382" t="s">
        <v>355</v>
      </c>
      <c r="B14" s="366">
        <v>4688000</v>
      </c>
      <c r="C14" s="500">
        <f>ROUND(3596791.36,-3)</f>
        <v>3597000</v>
      </c>
      <c r="D14" s="501"/>
      <c r="E14" s="394">
        <f t="shared" si="0"/>
        <v>-0.23272184300341292</v>
      </c>
      <c r="F14" s="385"/>
      <c r="G14" s="367"/>
      <c r="H14" s="367"/>
      <c r="I14" s="367"/>
      <c r="J14" s="367"/>
      <c r="K14" s="386"/>
      <c r="L14" s="371"/>
      <c r="M14" s="387"/>
      <c r="N14" s="371"/>
      <c r="O14" s="371"/>
      <c r="P14" s="371"/>
      <c r="Q14" s="380"/>
      <c r="R14" s="371"/>
      <c r="S14" s="371"/>
      <c r="T14" s="371"/>
      <c r="U14" s="371"/>
      <c r="V14" s="371"/>
      <c r="W14" s="371"/>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2"/>
      <c r="BK14" s="372"/>
      <c r="BL14" s="372"/>
      <c r="BM14" s="372"/>
      <c r="BN14" s="372"/>
      <c r="BO14" s="372"/>
      <c r="BP14" s="372"/>
      <c r="BQ14" s="372"/>
      <c r="BR14" s="372"/>
      <c r="BS14" s="372"/>
      <c r="BT14" s="372"/>
      <c r="BU14" s="372"/>
      <c r="BV14" s="372"/>
      <c r="BW14" s="372"/>
      <c r="BX14" s="372"/>
      <c r="BY14" s="372"/>
      <c r="BZ14" s="372"/>
      <c r="CA14" s="372"/>
      <c r="CB14" s="372"/>
      <c r="CC14" s="372"/>
      <c r="CD14" s="372"/>
      <c r="CE14" s="372"/>
      <c r="CF14" s="372"/>
      <c r="CG14" s="372"/>
      <c r="CH14" s="372"/>
      <c r="CI14" s="372"/>
      <c r="CJ14" s="372"/>
      <c r="CK14" s="372"/>
      <c r="CL14" s="372"/>
      <c r="CM14" s="372"/>
      <c r="CN14" s="372"/>
      <c r="CO14" s="372"/>
      <c r="CP14" s="372"/>
      <c r="CQ14" s="372"/>
      <c r="CR14" s="372"/>
      <c r="CS14" s="372"/>
      <c r="CT14" s="372"/>
      <c r="CU14" s="372"/>
      <c r="CV14" s="372"/>
      <c r="CW14" s="372"/>
      <c r="CX14" s="372"/>
      <c r="CY14" s="372"/>
      <c r="CZ14" s="372"/>
      <c r="DA14" s="372"/>
      <c r="DB14" s="372"/>
      <c r="DC14" s="372"/>
      <c r="DD14" s="372"/>
      <c r="DE14" s="372"/>
      <c r="DF14" s="372"/>
      <c r="DG14" s="372"/>
      <c r="DH14" s="372"/>
      <c r="DI14" s="372"/>
      <c r="DJ14" s="372"/>
      <c r="DK14" s="372"/>
      <c r="DL14" s="372"/>
      <c r="DM14" s="372"/>
      <c r="DN14" s="372"/>
      <c r="DO14" s="372"/>
      <c r="DP14" s="372"/>
      <c r="DQ14" s="372"/>
      <c r="DR14" s="372"/>
      <c r="DS14" s="372"/>
      <c r="DT14" s="372"/>
      <c r="DU14" s="372"/>
      <c r="DV14" s="372"/>
      <c r="DW14" s="372"/>
      <c r="DX14" s="372"/>
      <c r="DY14" s="372"/>
      <c r="DZ14" s="372"/>
      <c r="EA14" s="372"/>
      <c r="EB14" s="372"/>
      <c r="EC14" s="372"/>
      <c r="ED14" s="372"/>
      <c r="EE14" s="372"/>
      <c r="EF14" s="372"/>
      <c r="EG14" s="372"/>
      <c r="EH14" s="372"/>
      <c r="EI14" s="372"/>
      <c r="EJ14" s="372"/>
      <c r="EK14" s="372"/>
      <c r="EL14" s="372"/>
      <c r="EM14" s="372"/>
      <c r="EN14" s="372"/>
      <c r="EO14" s="372"/>
      <c r="EP14" s="372"/>
      <c r="EQ14" s="372"/>
      <c r="ER14" s="372"/>
      <c r="ES14" s="372"/>
      <c r="ET14" s="372"/>
      <c r="EU14" s="372"/>
      <c r="EV14" s="372"/>
      <c r="EW14" s="372"/>
      <c r="EX14" s="372"/>
      <c r="EY14" s="372"/>
      <c r="EZ14" s="372"/>
      <c r="FA14" s="372"/>
      <c r="FB14" s="372"/>
      <c r="FC14" s="372"/>
      <c r="FD14" s="372"/>
      <c r="FE14" s="372"/>
      <c r="FF14" s="372"/>
      <c r="FG14" s="372"/>
      <c r="FH14" s="372"/>
      <c r="FI14" s="372"/>
      <c r="FJ14" s="372"/>
      <c r="FK14" s="372"/>
      <c r="FL14" s="372"/>
      <c r="FM14" s="372"/>
      <c r="FN14" s="372"/>
      <c r="FO14" s="372"/>
      <c r="FP14" s="372"/>
      <c r="FQ14" s="372"/>
      <c r="FR14" s="372"/>
      <c r="FS14" s="372"/>
      <c r="FT14" s="372"/>
      <c r="FU14" s="372"/>
      <c r="FV14" s="372"/>
      <c r="FW14" s="372"/>
      <c r="FX14" s="372"/>
      <c r="FY14" s="372"/>
      <c r="FZ14" s="372"/>
      <c r="GA14" s="372"/>
      <c r="GB14" s="372"/>
      <c r="GC14" s="372"/>
      <c r="GD14" s="372"/>
      <c r="GE14" s="372"/>
      <c r="GF14" s="372"/>
      <c r="GG14" s="372"/>
      <c r="GH14" s="372"/>
      <c r="GI14" s="372"/>
      <c r="GJ14" s="372"/>
      <c r="GK14" s="372"/>
      <c r="GL14" s="372"/>
      <c r="GM14" s="372"/>
      <c r="GN14" s="372"/>
      <c r="GO14" s="372"/>
      <c r="GP14" s="372"/>
      <c r="GQ14" s="372"/>
      <c r="GR14" s="372"/>
      <c r="GS14" s="372"/>
      <c r="GT14" s="372"/>
      <c r="GU14" s="372"/>
      <c r="GV14" s="372"/>
      <c r="GW14" s="372"/>
      <c r="GX14" s="372"/>
      <c r="GY14" s="372"/>
      <c r="GZ14" s="372"/>
      <c r="HA14" s="372"/>
      <c r="HB14" s="372"/>
      <c r="HC14" s="372"/>
      <c r="HD14" s="372"/>
      <c r="HE14" s="372"/>
      <c r="HF14" s="372"/>
      <c r="HG14" s="372"/>
      <c r="HH14" s="372"/>
      <c r="HI14" s="372"/>
      <c r="HJ14" s="372"/>
      <c r="HK14" s="372"/>
      <c r="HL14" s="372"/>
      <c r="HM14" s="372"/>
      <c r="HN14" s="372"/>
      <c r="HO14" s="372"/>
      <c r="HP14" s="372"/>
      <c r="HQ14" s="372"/>
      <c r="HR14" s="372"/>
      <c r="HS14" s="372"/>
      <c r="HT14" s="372"/>
      <c r="HU14" s="372"/>
      <c r="HV14" s="372"/>
      <c r="HW14" s="372"/>
    </row>
    <row r="15" spans="1:231" ht="15.6" customHeight="1">
      <c r="A15" s="369" t="s">
        <v>929</v>
      </c>
      <c r="B15" s="366">
        <v>6538000</v>
      </c>
      <c r="C15" s="366">
        <f>ROUND(5556026.37+790342.23,-3)</f>
        <v>6346000</v>
      </c>
      <c r="E15" s="384">
        <f>(C15/B15)-1</f>
        <v>-2.9366778831446894E-2</v>
      </c>
      <c r="F15" s="385"/>
      <c r="G15" s="367"/>
      <c r="H15" s="367"/>
      <c r="I15" s="367"/>
      <c r="J15" s="367"/>
      <c r="K15" s="386"/>
      <c r="L15" s="371"/>
      <c r="M15" s="387"/>
      <c r="N15" s="371"/>
      <c r="O15" s="371"/>
      <c r="P15" s="371"/>
      <c r="Q15" s="380"/>
      <c r="R15" s="371"/>
      <c r="S15" s="371"/>
      <c r="T15" s="371"/>
      <c r="U15" s="371"/>
      <c r="V15" s="371"/>
      <c r="W15" s="371"/>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c r="BU15" s="372"/>
      <c r="BV15" s="372"/>
      <c r="BW15" s="372"/>
      <c r="BX15" s="372"/>
      <c r="BY15" s="372"/>
      <c r="BZ15" s="372"/>
      <c r="CA15" s="372"/>
      <c r="CB15" s="372"/>
      <c r="CC15" s="372"/>
      <c r="CD15" s="372"/>
      <c r="CE15" s="372"/>
      <c r="CF15" s="372"/>
      <c r="CG15" s="372"/>
      <c r="CH15" s="372"/>
      <c r="CI15" s="372"/>
      <c r="CJ15" s="372"/>
      <c r="CK15" s="372"/>
      <c r="CL15" s="372"/>
      <c r="CM15" s="372"/>
      <c r="CN15" s="372"/>
      <c r="CO15" s="372"/>
      <c r="CP15" s="372"/>
      <c r="CQ15" s="372"/>
      <c r="CR15" s="372"/>
      <c r="CS15" s="372"/>
      <c r="CT15" s="372"/>
      <c r="CU15" s="372"/>
      <c r="CV15" s="372"/>
      <c r="CW15" s="372"/>
      <c r="CX15" s="372"/>
      <c r="CY15" s="372"/>
      <c r="CZ15" s="372"/>
      <c r="DA15" s="372"/>
      <c r="DB15" s="372"/>
      <c r="DC15" s="372"/>
      <c r="DD15" s="372"/>
      <c r="DE15" s="372"/>
      <c r="DF15" s="372"/>
      <c r="DG15" s="372"/>
      <c r="DH15" s="372"/>
      <c r="DI15" s="372"/>
      <c r="DJ15" s="372"/>
      <c r="DK15" s="372"/>
      <c r="DL15" s="372"/>
      <c r="DM15" s="372"/>
      <c r="DN15" s="372"/>
      <c r="DO15" s="372"/>
      <c r="DP15" s="372"/>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372"/>
      <c r="EN15" s="372"/>
      <c r="EO15" s="372"/>
      <c r="EP15" s="372"/>
      <c r="EQ15" s="372"/>
      <c r="ER15" s="372"/>
      <c r="ES15" s="372"/>
      <c r="ET15" s="372"/>
      <c r="EU15" s="372"/>
      <c r="EV15" s="372"/>
      <c r="EW15" s="372"/>
      <c r="EX15" s="372"/>
      <c r="EY15" s="372"/>
      <c r="EZ15" s="372"/>
      <c r="FA15" s="372"/>
      <c r="FB15" s="372"/>
      <c r="FC15" s="372"/>
      <c r="FD15" s="372"/>
      <c r="FE15" s="372"/>
      <c r="FF15" s="372"/>
      <c r="FG15" s="372"/>
      <c r="FH15" s="372"/>
      <c r="FI15" s="372"/>
      <c r="FJ15" s="372"/>
      <c r="FK15" s="372"/>
      <c r="FL15" s="372"/>
      <c r="FM15" s="372"/>
      <c r="FN15" s="372"/>
      <c r="FO15" s="372"/>
      <c r="FP15" s="372"/>
      <c r="FQ15" s="372"/>
      <c r="FR15" s="372"/>
      <c r="FS15" s="372"/>
      <c r="FT15" s="372"/>
      <c r="FU15" s="372"/>
      <c r="FV15" s="372"/>
      <c r="FW15" s="372"/>
      <c r="FX15" s="372"/>
      <c r="FY15" s="372"/>
      <c r="FZ15" s="372"/>
      <c r="GA15" s="372"/>
      <c r="GB15" s="372"/>
      <c r="GC15" s="372"/>
      <c r="GD15" s="372"/>
      <c r="GE15" s="372"/>
      <c r="GF15" s="372"/>
      <c r="GG15" s="372"/>
      <c r="GH15" s="372"/>
      <c r="GI15" s="372"/>
      <c r="GJ15" s="372"/>
      <c r="GK15" s="372"/>
      <c r="GL15" s="372"/>
      <c r="GM15" s="372"/>
      <c r="GN15" s="372"/>
      <c r="GO15" s="372"/>
      <c r="GP15" s="372"/>
      <c r="GQ15" s="372"/>
      <c r="GR15" s="372"/>
      <c r="GS15" s="372"/>
      <c r="GT15" s="372"/>
      <c r="GU15" s="372"/>
      <c r="GV15" s="372"/>
      <c r="GW15" s="372"/>
      <c r="GX15" s="372"/>
      <c r="GY15" s="372"/>
      <c r="GZ15" s="372"/>
      <c r="HA15" s="372"/>
      <c r="HB15" s="372"/>
      <c r="HC15" s="372"/>
      <c r="HD15" s="372"/>
      <c r="HE15" s="372"/>
      <c r="HF15" s="372"/>
      <c r="HG15" s="372"/>
      <c r="HH15" s="372"/>
      <c r="HI15" s="372"/>
      <c r="HJ15" s="372"/>
      <c r="HK15" s="372"/>
      <c r="HL15" s="372"/>
      <c r="HM15" s="372"/>
      <c r="HN15" s="372"/>
      <c r="HO15" s="372"/>
      <c r="HP15" s="372"/>
      <c r="HQ15" s="372"/>
      <c r="HR15" s="372"/>
      <c r="HS15" s="372"/>
      <c r="HT15" s="372"/>
      <c r="HU15" s="372"/>
      <c r="HV15" s="372"/>
      <c r="HW15" s="372"/>
    </row>
    <row r="16" spans="1:231" ht="15.6" customHeight="1">
      <c r="A16" s="576" t="s">
        <v>1005</v>
      </c>
      <c r="B16" s="500">
        <v>339081000</v>
      </c>
      <c r="C16" s="500">
        <f>ROUND(545184174.3-204273741.07,-3)</f>
        <v>340910000</v>
      </c>
      <c r="D16" s="572"/>
      <c r="E16" s="384">
        <f>(C16/B16)-1</f>
        <v>5.3939914061831296E-3</v>
      </c>
      <c r="F16" s="385"/>
      <c r="G16" s="367"/>
      <c r="H16" s="367"/>
      <c r="I16" s="367"/>
      <c r="J16" s="367"/>
      <c r="K16" s="386"/>
      <c r="L16" s="371"/>
      <c r="M16" s="387"/>
      <c r="N16" s="371"/>
      <c r="O16" s="371"/>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2"/>
      <c r="DC16" s="372"/>
      <c r="DD16" s="372"/>
      <c r="DE16" s="372"/>
      <c r="DF16" s="372"/>
      <c r="DG16" s="372"/>
      <c r="DH16" s="372"/>
      <c r="DI16" s="372"/>
      <c r="DJ16" s="372"/>
      <c r="DK16" s="372"/>
      <c r="DL16" s="372"/>
      <c r="DM16" s="372"/>
      <c r="DN16" s="372"/>
      <c r="DO16" s="372"/>
      <c r="DP16" s="372"/>
      <c r="DQ16" s="372"/>
      <c r="DR16" s="372"/>
      <c r="DS16" s="372"/>
      <c r="DT16" s="372"/>
      <c r="DU16" s="372"/>
      <c r="DV16" s="372"/>
      <c r="DW16" s="372"/>
      <c r="DX16" s="372"/>
      <c r="DY16" s="372"/>
      <c r="DZ16" s="372"/>
      <c r="EA16" s="372"/>
      <c r="EB16" s="372"/>
      <c r="EC16" s="372"/>
      <c r="ED16" s="372"/>
      <c r="EE16" s="372"/>
      <c r="EF16" s="372"/>
      <c r="EG16" s="372"/>
      <c r="EH16" s="372"/>
      <c r="EI16" s="372"/>
      <c r="EJ16" s="372"/>
      <c r="EK16" s="372"/>
      <c r="EL16" s="372"/>
      <c r="EM16" s="372"/>
      <c r="EN16" s="372"/>
      <c r="EO16" s="372"/>
      <c r="EP16" s="372"/>
      <c r="EQ16" s="372"/>
      <c r="ER16" s="372"/>
      <c r="ES16" s="372"/>
      <c r="ET16" s="372"/>
      <c r="EU16" s="372"/>
      <c r="EV16" s="372"/>
      <c r="EW16" s="372"/>
      <c r="EX16" s="372"/>
      <c r="EY16" s="372"/>
      <c r="EZ16" s="372"/>
      <c r="FA16" s="372"/>
      <c r="FB16" s="372"/>
      <c r="FC16" s="372"/>
      <c r="FD16" s="372"/>
      <c r="FE16" s="372"/>
      <c r="FF16" s="372"/>
      <c r="FG16" s="372"/>
      <c r="FH16" s="372"/>
      <c r="FI16" s="372"/>
      <c r="FJ16" s="372"/>
      <c r="FK16" s="372"/>
      <c r="FL16" s="372"/>
      <c r="FM16" s="372"/>
      <c r="FN16" s="372"/>
      <c r="FO16" s="372"/>
      <c r="FP16" s="372"/>
      <c r="FQ16" s="372"/>
      <c r="FR16" s="372"/>
      <c r="FS16" s="372"/>
      <c r="FT16" s="372"/>
      <c r="FU16" s="372"/>
      <c r="FV16" s="372"/>
      <c r="FW16" s="372"/>
      <c r="FX16" s="372"/>
      <c r="FY16" s="372"/>
      <c r="FZ16" s="372"/>
      <c r="GA16" s="372"/>
      <c r="GB16" s="372"/>
      <c r="GC16" s="372"/>
      <c r="GD16" s="372"/>
      <c r="GE16" s="372"/>
      <c r="GF16" s="372"/>
      <c r="GG16" s="372"/>
      <c r="GH16" s="372"/>
      <c r="GI16" s="372"/>
      <c r="GJ16" s="372"/>
      <c r="GK16" s="372"/>
      <c r="GL16" s="372"/>
      <c r="GM16" s="372"/>
      <c r="GN16" s="372"/>
      <c r="GO16" s="372"/>
      <c r="GP16" s="372"/>
      <c r="GQ16" s="372"/>
      <c r="GR16" s="372"/>
      <c r="GS16" s="372"/>
      <c r="GT16" s="372"/>
      <c r="GU16" s="372"/>
      <c r="GV16" s="372"/>
      <c r="GW16" s="372"/>
      <c r="GX16" s="372"/>
      <c r="GY16" s="372"/>
      <c r="GZ16" s="372"/>
      <c r="HA16" s="372"/>
      <c r="HB16" s="372"/>
      <c r="HC16" s="372"/>
      <c r="HD16" s="372"/>
      <c r="HE16" s="372"/>
      <c r="HF16" s="372"/>
      <c r="HG16" s="372"/>
      <c r="HH16" s="372"/>
      <c r="HI16" s="372"/>
      <c r="HJ16" s="372"/>
      <c r="HK16" s="372"/>
      <c r="HL16" s="372"/>
      <c r="HM16" s="372"/>
      <c r="HN16" s="372"/>
      <c r="HO16" s="372"/>
      <c r="HP16" s="372"/>
      <c r="HQ16" s="372"/>
      <c r="HR16" s="372"/>
      <c r="HS16" s="372"/>
      <c r="HT16" s="372"/>
      <c r="HU16" s="372"/>
      <c r="HV16" s="372"/>
      <c r="HW16" s="372"/>
    </row>
    <row r="17" spans="1:231" ht="9" customHeight="1">
      <c r="A17" s="369"/>
      <c r="B17" s="389"/>
      <c r="C17" s="389"/>
      <c r="E17" s="390"/>
      <c r="F17" s="367"/>
      <c r="G17" s="367"/>
      <c r="H17" s="367"/>
      <c r="I17" s="367"/>
      <c r="J17" s="367"/>
      <c r="K17" s="386"/>
      <c r="L17" s="371"/>
      <c r="M17" s="387"/>
      <c r="N17" s="371"/>
      <c r="O17" s="371"/>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D17" s="372"/>
      <c r="CE17" s="372"/>
      <c r="CF17" s="372"/>
      <c r="CG17" s="372"/>
      <c r="CH17" s="372"/>
      <c r="CI17" s="372"/>
      <c r="CJ17" s="372"/>
      <c r="CK17" s="372"/>
      <c r="CL17" s="372"/>
      <c r="CM17" s="372"/>
      <c r="CN17" s="372"/>
      <c r="CO17" s="372"/>
      <c r="CP17" s="372"/>
      <c r="CQ17" s="372"/>
      <c r="CR17" s="372"/>
      <c r="CS17" s="372"/>
      <c r="CT17" s="372"/>
      <c r="CU17" s="372"/>
      <c r="CV17" s="372"/>
      <c r="CW17" s="372"/>
      <c r="CX17" s="372"/>
      <c r="CY17" s="372"/>
      <c r="CZ17" s="372"/>
      <c r="DA17" s="372"/>
      <c r="DB17" s="372"/>
      <c r="DC17" s="372"/>
      <c r="DD17" s="372"/>
      <c r="DE17" s="372"/>
      <c r="DF17" s="372"/>
      <c r="DG17" s="372"/>
      <c r="DH17" s="372"/>
      <c r="DI17" s="372"/>
      <c r="DJ17" s="372"/>
      <c r="DK17" s="372"/>
      <c r="DL17" s="372"/>
      <c r="DM17" s="372"/>
      <c r="DN17" s="372"/>
      <c r="DO17" s="372"/>
      <c r="DP17" s="372"/>
      <c r="DQ17" s="372"/>
      <c r="DR17" s="372"/>
      <c r="DS17" s="372"/>
      <c r="DT17" s="372"/>
      <c r="DU17" s="372"/>
      <c r="DV17" s="372"/>
      <c r="DW17" s="372"/>
      <c r="DX17" s="372"/>
      <c r="DY17" s="372"/>
      <c r="DZ17" s="372"/>
      <c r="EA17" s="372"/>
      <c r="EB17" s="372"/>
      <c r="EC17" s="372"/>
      <c r="ED17" s="372"/>
      <c r="EE17" s="372"/>
      <c r="EF17" s="372"/>
      <c r="EG17" s="372"/>
      <c r="EH17" s="372"/>
      <c r="EI17" s="372"/>
      <c r="EJ17" s="372"/>
      <c r="EK17" s="372"/>
      <c r="EL17" s="372"/>
      <c r="EM17" s="372"/>
      <c r="EN17" s="372"/>
      <c r="EO17" s="372"/>
      <c r="EP17" s="372"/>
      <c r="EQ17" s="372"/>
      <c r="ER17" s="372"/>
      <c r="ES17" s="372"/>
      <c r="ET17" s="372"/>
      <c r="EU17" s="372"/>
      <c r="EV17" s="372"/>
      <c r="EW17" s="372"/>
      <c r="EX17" s="372"/>
      <c r="EY17" s="372"/>
      <c r="EZ17" s="372"/>
      <c r="FA17" s="372"/>
      <c r="FB17" s="372"/>
      <c r="FC17" s="372"/>
      <c r="FD17" s="372"/>
      <c r="FE17" s="372"/>
      <c r="FF17" s="372"/>
      <c r="FG17" s="372"/>
      <c r="FH17" s="372"/>
      <c r="FI17" s="372"/>
      <c r="FJ17" s="372"/>
      <c r="FK17" s="372"/>
      <c r="FL17" s="372"/>
      <c r="FM17" s="372"/>
      <c r="FN17" s="372"/>
      <c r="FO17" s="372"/>
      <c r="FP17" s="372"/>
      <c r="FQ17" s="372"/>
      <c r="FR17" s="372"/>
      <c r="FS17" s="372"/>
      <c r="FT17" s="372"/>
      <c r="FU17" s="372"/>
      <c r="FV17" s="372"/>
      <c r="FW17" s="372"/>
      <c r="FX17" s="372"/>
      <c r="FY17" s="372"/>
      <c r="FZ17" s="372"/>
      <c r="GA17" s="372"/>
      <c r="GB17" s="372"/>
      <c r="GC17" s="372"/>
      <c r="GD17" s="372"/>
      <c r="GE17" s="372"/>
      <c r="GF17" s="372"/>
      <c r="GG17" s="372"/>
      <c r="GH17" s="372"/>
      <c r="GI17" s="372"/>
      <c r="GJ17" s="372"/>
      <c r="GK17" s="372"/>
      <c r="GL17" s="372"/>
      <c r="GM17" s="372"/>
      <c r="GN17" s="372"/>
      <c r="GO17" s="372"/>
      <c r="GP17" s="372"/>
      <c r="GQ17" s="372"/>
      <c r="GR17" s="372"/>
      <c r="GS17" s="372"/>
      <c r="GT17" s="372"/>
      <c r="GU17" s="372"/>
      <c r="GV17" s="372"/>
      <c r="GW17" s="372"/>
      <c r="GX17" s="372"/>
      <c r="GY17" s="372"/>
      <c r="GZ17" s="372"/>
      <c r="HA17" s="372"/>
      <c r="HB17" s="372"/>
      <c r="HC17" s="372"/>
      <c r="HD17" s="372"/>
      <c r="HE17" s="372"/>
      <c r="HF17" s="372"/>
      <c r="HG17" s="372"/>
      <c r="HH17" s="372"/>
      <c r="HI17" s="372"/>
      <c r="HJ17" s="372"/>
      <c r="HK17" s="372"/>
      <c r="HL17" s="372"/>
      <c r="HM17" s="372"/>
      <c r="HN17" s="372"/>
      <c r="HO17" s="372"/>
      <c r="HP17" s="372"/>
      <c r="HQ17" s="372"/>
      <c r="HR17" s="372"/>
      <c r="HS17" s="372"/>
      <c r="HT17" s="372"/>
      <c r="HU17" s="372"/>
      <c r="HV17" s="372"/>
      <c r="HW17" s="372"/>
    </row>
    <row r="18" spans="1:231" ht="15.6" customHeight="1">
      <c r="A18" s="376" t="s">
        <v>356</v>
      </c>
      <c r="B18" s="391">
        <f>SUM(B7:B16)</f>
        <v>17348564000</v>
      </c>
      <c r="C18" s="391">
        <f>SUM(C7:C16)</f>
        <v>18001810000</v>
      </c>
      <c r="D18" s="392"/>
      <c r="E18" s="393">
        <f>(C18/B18)-1</f>
        <v>3.7654182789999213E-2</v>
      </c>
      <c r="F18" s="385"/>
      <c r="G18" s="367"/>
      <c r="H18" s="367"/>
      <c r="I18" s="367"/>
      <c r="J18" s="367"/>
      <c r="K18" s="386"/>
      <c r="L18" s="371"/>
      <c r="M18" s="387"/>
      <c r="N18" s="371"/>
      <c r="O18" s="371"/>
      <c r="P18" s="371"/>
      <c r="Q18" s="371"/>
      <c r="R18" s="371"/>
      <c r="S18" s="371"/>
      <c r="T18" s="371"/>
      <c r="U18" s="371"/>
      <c r="V18" s="371"/>
      <c r="W18" s="371"/>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D18" s="372"/>
      <c r="CE18" s="372"/>
      <c r="CF18" s="372"/>
      <c r="CG18" s="372"/>
      <c r="CH18" s="372"/>
      <c r="CI18" s="372"/>
      <c r="CJ18" s="372"/>
      <c r="CK18" s="372"/>
      <c r="CL18" s="372"/>
      <c r="CM18" s="372"/>
      <c r="CN18" s="372"/>
      <c r="CO18" s="372"/>
      <c r="CP18" s="372"/>
      <c r="CQ18" s="372"/>
      <c r="CR18" s="372"/>
      <c r="CS18" s="372"/>
      <c r="CT18" s="372"/>
      <c r="CU18" s="372"/>
      <c r="CV18" s="372"/>
      <c r="CW18" s="372"/>
      <c r="CX18" s="372"/>
      <c r="CY18" s="372"/>
      <c r="CZ18" s="372"/>
      <c r="DA18" s="372"/>
      <c r="DB18" s="372"/>
      <c r="DC18" s="372"/>
      <c r="DD18" s="372"/>
      <c r="DE18" s="372"/>
      <c r="DF18" s="372"/>
      <c r="DG18" s="372"/>
      <c r="DH18" s="372"/>
      <c r="DI18" s="372"/>
      <c r="DJ18" s="372"/>
      <c r="DK18" s="372"/>
      <c r="DL18" s="372"/>
      <c r="DM18" s="372"/>
      <c r="DN18" s="372"/>
      <c r="DO18" s="372"/>
      <c r="DP18" s="372"/>
      <c r="DQ18" s="372"/>
      <c r="DR18" s="372"/>
      <c r="DS18" s="372"/>
      <c r="DT18" s="372"/>
      <c r="DU18" s="372"/>
      <c r="DV18" s="372"/>
      <c r="DW18" s="372"/>
      <c r="DX18" s="372"/>
      <c r="DY18" s="372"/>
      <c r="DZ18" s="372"/>
      <c r="EA18" s="372"/>
      <c r="EB18" s="372"/>
      <c r="EC18" s="372"/>
      <c r="ED18" s="372"/>
      <c r="EE18" s="372"/>
      <c r="EF18" s="372"/>
      <c r="EG18" s="372"/>
      <c r="EH18" s="372"/>
      <c r="EI18" s="372"/>
      <c r="EJ18" s="372"/>
      <c r="EK18" s="372"/>
      <c r="EL18" s="372"/>
      <c r="EM18" s="372"/>
      <c r="EN18" s="372"/>
      <c r="EO18" s="372"/>
      <c r="EP18" s="372"/>
      <c r="EQ18" s="372"/>
      <c r="ER18" s="372"/>
      <c r="ES18" s="372"/>
      <c r="ET18" s="372"/>
      <c r="EU18" s="372"/>
      <c r="EV18" s="372"/>
      <c r="EW18" s="372"/>
      <c r="EX18" s="372"/>
      <c r="EY18" s="372"/>
      <c r="EZ18" s="372"/>
      <c r="FA18" s="372"/>
      <c r="FB18" s="372"/>
      <c r="FC18" s="372"/>
      <c r="FD18" s="372"/>
      <c r="FE18" s="372"/>
      <c r="FF18" s="372"/>
      <c r="FG18" s="372"/>
      <c r="FH18" s="372"/>
      <c r="FI18" s="372"/>
      <c r="FJ18" s="372"/>
      <c r="FK18" s="372"/>
      <c r="FL18" s="372"/>
      <c r="FM18" s="372"/>
      <c r="FN18" s="372"/>
      <c r="FO18" s="372"/>
      <c r="FP18" s="372"/>
      <c r="FQ18" s="372"/>
      <c r="FR18" s="372"/>
      <c r="FS18" s="372"/>
      <c r="FT18" s="372"/>
      <c r="FU18" s="372"/>
      <c r="FV18" s="372"/>
      <c r="FW18" s="372"/>
      <c r="FX18" s="372"/>
      <c r="FY18" s="372"/>
      <c r="FZ18" s="372"/>
      <c r="GA18" s="372"/>
      <c r="GB18" s="372"/>
      <c r="GC18" s="372"/>
      <c r="GD18" s="372"/>
      <c r="GE18" s="372"/>
      <c r="GF18" s="372"/>
      <c r="GG18" s="372"/>
      <c r="GH18" s="372"/>
      <c r="GI18" s="372"/>
      <c r="GJ18" s="372"/>
      <c r="GK18" s="372"/>
      <c r="GL18" s="372"/>
      <c r="GM18" s="372"/>
      <c r="GN18" s="372"/>
      <c r="GO18" s="372"/>
      <c r="GP18" s="372"/>
      <c r="GQ18" s="372"/>
      <c r="GR18" s="372"/>
      <c r="GS18" s="372"/>
      <c r="GT18" s="372"/>
      <c r="GU18" s="372"/>
      <c r="GV18" s="372"/>
      <c r="GW18" s="372"/>
      <c r="GX18" s="372"/>
      <c r="GY18" s="372"/>
      <c r="GZ18" s="372"/>
      <c r="HA18" s="372"/>
      <c r="HB18" s="372"/>
      <c r="HC18" s="372"/>
      <c r="HD18" s="372"/>
      <c r="HE18" s="372"/>
      <c r="HF18" s="372"/>
      <c r="HG18" s="372"/>
      <c r="HH18" s="372"/>
      <c r="HI18" s="372"/>
      <c r="HJ18" s="372"/>
      <c r="HK18" s="372"/>
      <c r="HL18" s="372"/>
      <c r="HM18" s="372"/>
      <c r="HN18" s="372"/>
      <c r="HO18" s="372"/>
      <c r="HP18" s="372"/>
      <c r="HQ18" s="372"/>
      <c r="HR18" s="372"/>
      <c r="HS18" s="372"/>
      <c r="HT18" s="372"/>
      <c r="HU18" s="372"/>
      <c r="HV18" s="372"/>
      <c r="HW18" s="372"/>
    </row>
    <row r="19" spans="1:231">
      <c r="A19" s="382"/>
      <c r="B19" s="366"/>
      <c r="C19" s="579"/>
      <c r="E19" s="394"/>
      <c r="F19" s="367"/>
      <c r="G19" s="367"/>
      <c r="H19" s="367"/>
      <c r="I19" s="367"/>
      <c r="J19" s="367"/>
      <c r="K19" s="386"/>
      <c r="L19" s="371"/>
      <c r="M19" s="371"/>
      <c r="N19" s="371"/>
      <c r="O19" s="371"/>
      <c r="P19" s="371"/>
      <c r="Q19" s="371"/>
      <c r="R19" s="371"/>
      <c r="S19" s="371"/>
      <c r="T19" s="371"/>
      <c r="U19" s="371"/>
      <c r="V19" s="371"/>
      <c r="W19" s="371"/>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c r="CI19" s="372"/>
      <c r="CJ19" s="372"/>
      <c r="CK19" s="372"/>
      <c r="CL19" s="372"/>
      <c r="CM19" s="372"/>
      <c r="CN19" s="372"/>
      <c r="CO19" s="372"/>
      <c r="CP19" s="372"/>
      <c r="CQ19" s="372"/>
      <c r="CR19" s="372"/>
      <c r="CS19" s="372"/>
      <c r="CT19" s="372"/>
      <c r="CU19" s="372"/>
      <c r="CV19" s="372"/>
      <c r="CW19" s="372"/>
      <c r="CX19" s="372"/>
      <c r="CY19" s="372"/>
      <c r="CZ19" s="372"/>
      <c r="DA19" s="372"/>
      <c r="DB19" s="372"/>
      <c r="DC19" s="372"/>
      <c r="DD19" s="372"/>
      <c r="DE19" s="372"/>
      <c r="DF19" s="372"/>
      <c r="DG19" s="372"/>
      <c r="DH19" s="372"/>
      <c r="DI19" s="372"/>
      <c r="DJ19" s="372"/>
      <c r="DK19" s="372"/>
      <c r="DL19" s="372"/>
      <c r="DM19" s="372"/>
      <c r="DN19" s="372"/>
      <c r="DO19" s="372"/>
      <c r="DP19" s="372"/>
      <c r="DQ19" s="372"/>
      <c r="DR19" s="372"/>
      <c r="DS19" s="372"/>
      <c r="DT19" s="372"/>
      <c r="DU19" s="372"/>
      <c r="DV19" s="372"/>
      <c r="DW19" s="372"/>
      <c r="DX19" s="372"/>
      <c r="DY19" s="372"/>
      <c r="DZ19" s="372"/>
      <c r="EA19" s="372"/>
      <c r="EB19" s="372"/>
      <c r="EC19" s="372"/>
      <c r="ED19" s="372"/>
      <c r="EE19" s="372"/>
      <c r="EF19" s="372"/>
      <c r="EG19" s="372"/>
      <c r="EH19" s="372"/>
      <c r="EI19" s="372"/>
      <c r="EJ19" s="372"/>
      <c r="EK19" s="372"/>
      <c r="EL19" s="372"/>
      <c r="EM19" s="372"/>
      <c r="EN19" s="372"/>
      <c r="EO19" s="372"/>
      <c r="EP19" s="372"/>
      <c r="EQ19" s="372"/>
      <c r="ER19" s="372"/>
      <c r="ES19" s="372"/>
      <c r="ET19" s="372"/>
      <c r="EU19" s="372"/>
      <c r="EV19" s="372"/>
      <c r="EW19" s="372"/>
      <c r="EX19" s="372"/>
      <c r="EY19" s="372"/>
      <c r="EZ19" s="372"/>
      <c r="FA19" s="372"/>
      <c r="FB19" s="372"/>
      <c r="FC19" s="372"/>
      <c r="FD19" s="372"/>
      <c r="FE19" s="372"/>
      <c r="FF19" s="372"/>
      <c r="FG19" s="372"/>
      <c r="FH19" s="372"/>
      <c r="FI19" s="372"/>
      <c r="FJ19" s="372"/>
      <c r="FK19" s="372"/>
      <c r="FL19" s="372"/>
      <c r="FM19" s="372"/>
      <c r="FN19" s="372"/>
      <c r="FO19" s="372"/>
      <c r="FP19" s="372"/>
      <c r="FQ19" s="372"/>
      <c r="FR19" s="372"/>
      <c r="FS19" s="372"/>
      <c r="FT19" s="372"/>
      <c r="FU19" s="372"/>
      <c r="FV19" s="372"/>
      <c r="FW19" s="372"/>
      <c r="FX19" s="372"/>
      <c r="FY19" s="372"/>
      <c r="FZ19" s="372"/>
      <c r="GA19" s="372"/>
      <c r="GB19" s="372"/>
      <c r="GC19" s="372"/>
      <c r="GD19" s="372"/>
      <c r="GE19" s="372"/>
      <c r="GF19" s="372"/>
      <c r="GG19" s="372"/>
      <c r="GH19" s="372"/>
      <c r="GI19" s="372"/>
      <c r="GJ19" s="372"/>
      <c r="GK19" s="372"/>
      <c r="GL19" s="372"/>
      <c r="GM19" s="372"/>
      <c r="GN19" s="372"/>
      <c r="GO19" s="372"/>
      <c r="GP19" s="372"/>
      <c r="GQ19" s="372"/>
      <c r="GR19" s="372"/>
      <c r="GS19" s="372"/>
      <c r="GT19" s="372"/>
      <c r="GU19" s="372"/>
      <c r="GV19" s="372"/>
      <c r="GW19" s="372"/>
      <c r="GX19" s="372"/>
      <c r="GY19" s="372"/>
      <c r="GZ19" s="372"/>
      <c r="HA19" s="372"/>
      <c r="HB19" s="372"/>
      <c r="HC19" s="372"/>
      <c r="HD19" s="372"/>
      <c r="HE19" s="372"/>
      <c r="HF19" s="372"/>
      <c r="HG19" s="372"/>
      <c r="HH19" s="372"/>
      <c r="HI19" s="372"/>
      <c r="HJ19" s="372"/>
      <c r="HK19" s="372"/>
      <c r="HL19" s="372"/>
      <c r="HM19" s="372"/>
      <c r="HN19" s="372"/>
      <c r="HO19" s="372"/>
      <c r="HP19" s="372"/>
      <c r="HQ19" s="372"/>
      <c r="HR19" s="372"/>
      <c r="HS19" s="372"/>
      <c r="HT19" s="372"/>
      <c r="HU19" s="372"/>
      <c r="HV19" s="372"/>
      <c r="HW19" s="372"/>
    </row>
    <row r="20" spans="1:231" ht="14.1" customHeight="1">
      <c r="A20" s="376" t="s">
        <v>977</v>
      </c>
      <c r="B20" s="366"/>
      <c r="C20" s="366"/>
      <c r="E20" s="394"/>
      <c r="F20" s="367"/>
      <c r="G20" s="367"/>
      <c r="H20" s="367"/>
      <c r="I20" s="367"/>
      <c r="J20" s="367"/>
      <c r="K20" s="418"/>
      <c r="L20" s="372"/>
      <c r="M20" s="372"/>
      <c r="N20" s="372"/>
      <c r="O20" s="371"/>
      <c r="P20" s="371"/>
      <c r="Q20" s="371"/>
      <c r="R20" s="371"/>
      <c r="S20" s="371"/>
      <c r="T20" s="371"/>
      <c r="U20" s="371"/>
      <c r="V20" s="371"/>
      <c r="W20" s="371"/>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c r="CE20" s="372"/>
      <c r="CF20" s="372"/>
      <c r="CG20" s="372"/>
      <c r="CH20" s="372"/>
      <c r="CI20" s="372"/>
      <c r="CJ20" s="372"/>
      <c r="CK20" s="372"/>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2"/>
      <c r="DK20" s="372"/>
      <c r="DL20" s="372"/>
      <c r="DM20" s="372"/>
      <c r="DN20" s="372"/>
      <c r="DO20" s="372"/>
      <c r="DP20" s="372"/>
      <c r="DQ20" s="372"/>
      <c r="DR20" s="372"/>
      <c r="DS20" s="372"/>
      <c r="DT20" s="372"/>
      <c r="DU20" s="372"/>
      <c r="DV20" s="372"/>
      <c r="DW20" s="372"/>
      <c r="DX20" s="372"/>
      <c r="DY20" s="372"/>
      <c r="DZ20" s="372"/>
      <c r="EA20" s="372"/>
      <c r="EB20" s="372"/>
      <c r="EC20" s="372"/>
      <c r="ED20" s="372"/>
      <c r="EE20" s="372"/>
      <c r="EF20" s="372"/>
      <c r="EG20" s="372"/>
      <c r="EH20" s="372"/>
      <c r="EI20" s="372"/>
      <c r="EJ20" s="372"/>
      <c r="EK20" s="372"/>
      <c r="EL20" s="372"/>
      <c r="EM20" s="372"/>
      <c r="EN20" s="372"/>
      <c r="EO20" s="372"/>
      <c r="EP20" s="372"/>
      <c r="EQ20" s="372"/>
      <c r="ER20" s="372"/>
      <c r="ES20" s="372"/>
      <c r="ET20" s="372"/>
      <c r="EU20" s="372"/>
      <c r="EV20" s="372"/>
      <c r="EW20" s="372"/>
      <c r="EX20" s="372"/>
      <c r="EY20" s="372"/>
      <c r="EZ20" s="372"/>
      <c r="FA20" s="372"/>
      <c r="FB20" s="372"/>
      <c r="FC20" s="372"/>
      <c r="FD20" s="372"/>
      <c r="FE20" s="372"/>
      <c r="FF20" s="372"/>
      <c r="FG20" s="372"/>
      <c r="FH20" s="372"/>
      <c r="FI20" s="372"/>
      <c r="FJ20" s="372"/>
      <c r="FK20" s="372"/>
      <c r="FL20" s="372"/>
      <c r="FM20" s="372"/>
      <c r="FN20" s="372"/>
      <c r="FO20" s="372"/>
      <c r="FP20" s="372"/>
      <c r="FQ20" s="372"/>
      <c r="FR20" s="372"/>
      <c r="FS20" s="372"/>
      <c r="FT20" s="372"/>
      <c r="FU20" s="372"/>
      <c r="FV20" s="372"/>
      <c r="FW20" s="372"/>
      <c r="FX20" s="372"/>
      <c r="FY20" s="372"/>
      <c r="FZ20" s="372"/>
      <c r="GA20" s="372"/>
      <c r="GB20" s="372"/>
      <c r="GC20" s="372"/>
      <c r="GD20" s="372"/>
      <c r="GE20" s="372"/>
      <c r="GF20" s="372"/>
      <c r="GG20" s="372"/>
      <c r="GH20" s="372"/>
      <c r="GI20" s="372"/>
      <c r="GJ20" s="372"/>
      <c r="GK20" s="372"/>
      <c r="GL20" s="372"/>
      <c r="GM20" s="372"/>
      <c r="GN20" s="372"/>
      <c r="GO20" s="372"/>
      <c r="GP20" s="372"/>
      <c r="GQ20" s="372"/>
      <c r="GR20" s="372"/>
      <c r="GS20" s="372"/>
      <c r="GT20" s="372"/>
      <c r="GU20" s="372"/>
      <c r="GV20" s="372"/>
      <c r="GW20" s="372"/>
      <c r="GX20" s="372"/>
      <c r="GY20" s="372"/>
      <c r="GZ20" s="372"/>
      <c r="HA20" s="372"/>
      <c r="HB20" s="372"/>
      <c r="HC20" s="372"/>
      <c r="HD20" s="372"/>
      <c r="HE20" s="372"/>
      <c r="HF20" s="372"/>
      <c r="HG20" s="372"/>
      <c r="HH20" s="372"/>
      <c r="HI20" s="372"/>
      <c r="HJ20" s="372"/>
      <c r="HK20" s="372"/>
      <c r="HL20" s="372"/>
      <c r="HM20" s="372"/>
      <c r="HN20" s="372"/>
      <c r="HO20" s="372"/>
      <c r="HP20" s="372"/>
      <c r="HQ20" s="372"/>
      <c r="HR20" s="372"/>
      <c r="HS20" s="372"/>
      <c r="HT20" s="372"/>
      <c r="HU20" s="372"/>
      <c r="HV20" s="372"/>
      <c r="HW20" s="372"/>
    </row>
    <row r="21" spans="1:231" ht="15.6" customHeight="1">
      <c r="A21" s="382" t="s">
        <v>357</v>
      </c>
      <c r="B21" s="6">
        <v>6056000</v>
      </c>
      <c r="C21" s="6">
        <f>ROUND(4656923.57+-383469.85,-3)</f>
        <v>4273000</v>
      </c>
      <c r="E21" s="502">
        <f>(C21/B21)-1</f>
        <v>-0.29441875825627473</v>
      </c>
      <c r="F21" s="385"/>
      <c r="G21" s="367"/>
      <c r="H21" s="367"/>
      <c r="I21" s="367"/>
      <c r="J21" s="367"/>
      <c r="K21" s="418"/>
      <c r="L21" s="372"/>
      <c r="M21" s="372"/>
      <c r="N21" s="372"/>
      <c r="O21" s="371"/>
      <c r="P21" s="371"/>
      <c r="Q21" s="371"/>
      <c r="R21" s="371"/>
      <c r="S21" s="371"/>
      <c r="T21" s="371"/>
      <c r="U21" s="371"/>
      <c r="V21" s="371"/>
      <c r="W21" s="371"/>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c r="CA21" s="372"/>
      <c r="CB21" s="372"/>
      <c r="CC21" s="372"/>
      <c r="CD21" s="372"/>
      <c r="CE21" s="372"/>
      <c r="CF21" s="372"/>
      <c r="CG21" s="372"/>
      <c r="CH21" s="372"/>
      <c r="CI21" s="372"/>
      <c r="CJ21" s="372"/>
      <c r="CK21" s="372"/>
      <c r="CL21" s="372"/>
      <c r="CM21" s="372"/>
      <c r="CN21" s="372"/>
      <c r="CO21" s="372"/>
      <c r="CP21" s="372"/>
      <c r="CQ21" s="372"/>
      <c r="CR21" s="372"/>
      <c r="CS21" s="372"/>
      <c r="CT21" s="372"/>
      <c r="CU21" s="372"/>
      <c r="CV21" s="372"/>
      <c r="CW21" s="372"/>
      <c r="CX21" s="372"/>
      <c r="CY21" s="372"/>
      <c r="CZ21" s="372"/>
      <c r="DA21" s="372"/>
      <c r="DB21" s="372"/>
      <c r="DC21" s="372"/>
      <c r="DD21" s="372"/>
      <c r="DE21" s="372"/>
      <c r="DF21" s="372"/>
      <c r="DG21" s="372"/>
      <c r="DH21" s="372"/>
      <c r="DI21" s="372"/>
      <c r="DJ21" s="372"/>
      <c r="DK21" s="372"/>
      <c r="DL21" s="372"/>
      <c r="DM21" s="372"/>
      <c r="DN21" s="372"/>
      <c r="DO21" s="372"/>
      <c r="DP21" s="372"/>
      <c r="DQ21" s="372"/>
      <c r="DR21" s="372"/>
      <c r="DS21" s="372"/>
      <c r="DT21" s="372"/>
      <c r="DU21" s="372"/>
      <c r="DV21" s="372"/>
      <c r="DW21" s="372"/>
      <c r="DX21" s="372"/>
      <c r="DY21" s="372"/>
      <c r="DZ21" s="372"/>
      <c r="EA21" s="372"/>
      <c r="EB21" s="372"/>
      <c r="EC21" s="372"/>
      <c r="ED21" s="372"/>
      <c r="EE21" s="372"/>
      <c r="EF21" s="372"/>
      <c r="EG21" s="372"/>
      <c r="EH21" s="372"/>
      <c r="EI21" s="372"/>
      <c r="EJ21" s="372"/>
      <c r="EK21" s="372"/>
      <c r="EL21" s="372"/>
      <c r="EM21" s="372"/>
      <c r="EN21" s="372"/>
      <c r="EO21" s="372"/>
      <c r="EP21" s="372"/>
      <c r="EQ21" s="372"/>
      <c r="ER21" s="372"/>
      <c r="ES21" s="372"/>
      <c r="ET21" s="372"/>
      <c r="EU21" s="372"/>
      <c r="EV21" s="372"/>
      <c r="EW21" s="372"/>
      <c r="EX21" s="372"/>
      <c r="EY21" s="372"/>
      <c r="EZ21" s="372"/>
      <c r="FA21" s="372"/>
      <c r="FB21" s="372"/>
      <c r="FC21" s="372"/>
      <c r="FD21" s="372"/>
      <c r="FE21" s="372"/>
      <c r="FF21" s="372"/>
      <c r="FG21" s="372"/>
      <c r="FH21" s="372"/>
      <c r="FI21" s="372"/>
      <c r="FJ21" s="372"/>
      <c r="FK21" s="372"/>
      <c r="FL21" s="372"/>
      <c r="FM21" s="372"/>
      <c r="FN21" s="372"/>
      <c r="FO21" s="372"/>
      <c r="FP21" s="372"/>
      <c r="FQ21" s="372"/>
      <c r="FR21" s="372"/>
      <c r="FS21" s="372"/>
      <c r="FT21" s="372"/>
      <c r="FU21" s="372"/>
      <c r="FV21" s="372"/>
      <c r="FW21" s="372"/>
      <c r="FX21" s="372"/>
      <c r="FY21" s="372"/>
      <c r="FZ21" s="372"/>
      <c r="GA21" s="372"/>
      <c r="GB21" s="372"/>
      <c r="GC21" s="372"/>
      <c r="GD21" s="372"/>
      <c r="GE21" s="372"/>
      <c r="GF21" s="372"/>
      <c r="GG21" s="372"/>
      <c r="GH21" s="372"/>
      <c r="GI21" s="372"/>
      <c r="GJ21" s="372"/>
      <c r="GK21" s="372"/>
      <c r="GL21" s="372"/>
      <c r="GM21" s="372"/>
      <c r="GN21" s="372"/>
      <c r="GO21" s="372"/>
      <c r="GP21" s="372"/>
      <c r="GQ21" s="372"/>
      <c r="GR21" s="372"/>
      <c r="GS21" s="372"/>
      <c r="GT21" s="372"/>
      <c r="GU21" s="372"/>
      <c r="GV21" s="372"/>
      <c r="GW21" s="372"/>
      <c r="GX21" s="372"/>
      <c r="GY21" s="372"/>
      <c r="GZ21" s="372"/>
      <c r="HA21" s="372"/>
      <c r="HB21" s="372"/>
      <c r="HC21" s="372"/>
      <c r="HD21" s="372"/>
      <c r="HE21" s="372"/>
      <c r="HF21" s="372"/>
      <c r="HG21" s="372"/>
      <c r="HH21" s="372"/>
      <c r="HI21" s="372"/>
      <c r="HJ21" s="372"/>
      <c r="HK21" s="372"/>
      <c r="HL21" s="372"/>
      <c r="HM21" s="372"/>
      <c r="HN21" s="372"/>
      <c r="HO21" s="372"/>
      <c r="HP21" s="372"/>
      <c r="HQ21" s="372"/>
      <c r="HR21" s="372"/>
      <c r="HS21" s="372"/>
      <c r="HT21" s="372"/>
      <c r="HU21" s="372"/>
      <c r="HV21" s="372"/>
      <c r="HW21" s="372"/>
    </row>
    <row r="22" spans="1:231" ht="15.6" customHeight="1">
      <c r="A22" s="382" t="s">
        <v>358</v>
      </c>
      <c r="B22" s="7">
        <v>159286000</v>
      </c>
      <c r="C22" s="1065">
        <f>ROUND(151116984.64,-3)</f>
        <v>151117000</v>
      </c>
      <c r="D22" s="1021" t="s">
        <v>1034</v>
      </c>
      <c r="E22" s="384">
        <f t="shared" ref="E22:E29" si="1">(C22/B22)-1</f>
        <v>-5.1285109802493678E-2</v>
      </c>
      <c r="F22" s="385"/>
      <c r="G22" s="367"/>
      <c r="H22" s="367"/>
      <c r="I22" s="367"/>
      <c r="J22" s="367"/>
      <c r="K22" s="419"/>
      <c r="L22" s="372"/>
      <c r="M22" s="420"/>
      <c r="N22" s="372"/>
      <c r="O22" s="371"/>
      <c r="P22" s="371"/>
      <c r="Q22" s="371"/>
      <c r="R22" s="371"/>
      <c r="S22" s="371"/>
      <c r="T22" s="371"/>
      <c r="U22" s="371"/>
      <c r="V22" s="371"/>
      <c r="W22" s="371"/>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2"/>
      <c r="DJ22" s="372"/>
      <c r="DK22" s="372"/>
      <c r="DL22" s="372"/>
      <c r="DM22" s="372"/>
      <c r="DN22" s="372"/>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372"/>
      <c r="EN22" s="372"/>
      <c r="EO22" s="372"/>
      <c r="EP22" s="372"/>
      <c r="EQ22" s="372"/>
      <c r="ER22" s="372"/>
      <c r="ES22" s="372"/>
      <c r="ET22" s="372"/>
      <c r="EU22" s="372"/>
      <c r="EV22" s="372"/>
      <c r="EW22" s="372"/>
      <c r="EX22" s="372"/>
      <c r="EY22" s="372"/>
      <c r="EZ22" s="372"/>
      <c r="FA22" s="372"/>
      <c r="FB22" s="372"/>
      <c r="FC22" s="372"/>
      <c r="FD22" s="372"/>
      <c r="FE22" s="372"/>
      <c r="FF22" s="372"/>
      <c r="FG22" s="372"/>
      <c r="FH22" s="372"/>
      <c r="FI22" s="372"/>
      <c r="FJ22" s="372"/>
      <c r="FK22" s="372"/>
      <c r="FL22" s="372"/>
      <c r="FM22" s="372"/>
      <c r="FN22" s="372"/>
      <c r="FO22" s="372"/>
      <c r="FP22" s="372"/>
      <c r="FQ22" s="372"/>
      <c r="FR22" s="372"/>
      <c r="FS22" s="372"/>
      <c r="FT22" s="372"/>
      <c r="FU22" s="372"/>
      <c r="FV22" s="372"/>
      <c r="FW22" s="372"/>
      <c r="FX22" s="372"/>
      <c r="FY22" s="372"/>
      <c r="FZ22" s="372"/>
      <c r="GA22" s="372"/>
      <c r="GB22" s="372"/>
      <c r="GC22" s="372"/>
      <c r="GD22" s="372"/>
      <c r="GE22" s="372"/>
      <c r="GF22" s="372"/>
      <c r="GG22" s="372"/>
      <c r="GH22" s="372"/>
      <c r="GI22" s="372"/>
      <c r="GJ22" s="372"/>
      <c r="GK22" s="372"/>
      <c r="GL22" s="372"/>
      <c r="GM22" s="372"/>
      <c r="GN22" s="372"/>
      <c r="GO22" s="372"/>
      <c r="GP22" s="372"/>
      <c r="GQ22" s="372"/>
      <c r="GR22" s="372"/>
      <c r="GS22" s="372"/>
      <c r="GT22" s="372"/>
      <c r="GU22" s="372"/>
      <c r="GV22" s="372"/>
      <c r="GW22" s="372"/>
      <c r="GX22" s="372"/>
      <c r="GY22" s="372"/>
      <c r="GZ22" s="372"/>
      <c r="HA22" s="372"/>
      <c r="HB22" s="372"/>
      <c r="HC22" s="372"/>
      <c r="HD22" s="372"/>
      <c r="HE22" s="372"/>
      <c r="HF22" s="372"/>
      <c r="HG22" s="372"/>
      <c r="HH22" s="372"/>
      <c r="HI22" s="372"/>
      <c r="HJ22" s="372"/>
      <c r="HK22" s="372"/>
      <c r="HL22" s="372"/>
      <c r="HM22" s="372"/>
      <c r="HN22" s="372"/>
      <c r="HO22" s="372"/>
      <c r="HP22" s="372"/>
      <c r="HQ22" s="372"/>
      <c r="HR22" s="372"/>
      <c r="HS22" s="372"/>
      <c r="HT22" s="372"/>
      <c r="HU22" s="372"/>
      <c r="HV22" s="372"/>
      <c r="HW22" s="372"/>
    </row>
    <row r="23" spans="1:231" ht="15.6" customHeight="1">
      <c r="A23" s="382" t="s">
        <v>359</v>
      </c>
      <c r="B23" s="7">
        <v>19455000</v>
      </c>
      <c r="C23" s="1065">
        <f>ROUND(20081422.99,-3)</f>
        <v>20081000</v>
      </c>
      <c r="D23" s="1021" t="s">
        <v>1034</v>
      </c>
      <c r="E23" s="384">
        <f t="shared" si="1"/>
        <v>3.2176818298637944E-2</v>
      </c>
      <c r="F23" s="385"/>
      <c r="G23" s="367"/>
      <c r="H23" s="367"/>
      <c r="I23" s="367"/>
      <c r="J23" s="367"/>
      <c r="K23" s="419"/>
      <c r="L23" s="465"/>
      <c r="M23" s="466"/>
      <c r="N23" s="465"/>
      <c r="O23" s="465"/>
      <c r="P23" s="371"/>
      <c r="Q23" s="371"/>
      <c r="R23" s="371"/>
      <c r="S23" s="371"/>
      <c r="T23" s="371"/>
      <c r="U23" s="371"/>
      <c r="V23" s="371"/>
      <c r="W23" s="371"/>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CR23" s="372"/>
      <c r="CS23" s="372"/>
      <c r="CT23" s="372"/>
      <c r="CU23" s="372"/>
      <c r="CV23" s="372"/>
      <c r="CW23" s="372"/>
      <c r="CX23" s="372"/>
      <c r="CY23" s="372"/>
      <c r="CZ23" s="372"/>
      <c r="DA23" s="372"/>
      <c r="DB23" s="372"/>
      <c r="DC23" s="372"/>
      <c r="DD23" s="372"/>
      <c r="DE23" s="372"/>
      <c r="DF23" s="372"/>
      <c r="DG23" s="372"/>
      <c r="DH23" s="372"/>
      <c r="DI23" s="372"/>
      <c r="DJ23" s="372"/>
      <c r="DK23" s="372"/>
      <c r="DL23" s="372"/>
      <c r="DM23" s="372"/>
      <c r="DN23" s="372"/>
      <c r="DO23" s="372"/>
      <c r="DP23" s="372"/>
      <c r="DQ23" s="372"/>
      <c r="DR23" s="372"/>
      <c r="DS23" s="372"/>
      <c r="DT23" s="372"/>
      <c r="DU23" s="372"/>
      <c r="DV23" s="372"/>
      <c r="DW23" s="372"/>
      <c r="DX23" s="372"/>
      <c r="DY23" s="372"/>
      <c r="DZ23" s="372"/>
      <c r="EA23" s="372"/>
      <c r="EB23" s="372"/>
      <c r="EC23" s="372"/>
      <c r="ED23" s="372"/>
      <c r="EE23" s="372"/>
      <c r="EF23" s="372"/>
      <c r="EG23" s="372"/>
      <c r="EH23" s="372"/>
      <c r="EI23" s="372"/>
      <c r="EJ23" s="372"/>
      <c r="EK23" s="372"/>
      <c r="EL23" s="372"/>
      <c r="EM23" s="372"/>
      <c r="EN23" s="372"/>
      <c r="EO23" s="372"/>
      <c r="EP23" s="372"/>
      <c r="EQ23" s="372"/>
      <c r="ER23" s="372"/>
      <c r="ES23" s="372"/>
      <c r="ET23" s="372"/>
      <c r="EU23" s="372"/>
      <c r="EV23" s="372"/>
      <c r="EW23" s="372"/>
      <c r="EX23" s="372"/>
      <c r="EY23" s="372"/>
      <c r="EZ23" s="372"/>
      <c r="FA23" s="372"/>
      <c r="FB23" s="372"/>
      <c r="FC23" s="372"/>
      <c r="FD23" s="372"/>
      <c r="FE23" s="372"/>
      <c r="FF23" s="372"/>
      <c r="FG23" s="372"/>
      <c r="FH23" s="372"/>
      <c r="FI23" s="372"/>
      <c r="FJ23" s="372"/>
      <c r="FK23" s="372"/>
      <c r="FL23" s="372"/>
      <c r="FM23" s="372"/>
      <c r="FN23" s="372"/>
      <c r="FO23" s="372"/>
      <c r="FP23" s="372"/>
      <c r="FQ23" s="372"/>
      <c r="FR23" s="372"/>
      <c r="FS23" s="372"/>
      <c r="FT23" s="372"/>
      <c r="FU23" s="372"/>
      <c r="FV23" s="372"/>
      <c r="FW23" s="372"/>
      <c r="FX23" s="372"/>
      <c r="FY23" s="372"/>
      <c r="FZ23" s="372"/>
      <c r="GA23" s="372"/>
      <c r="GB23" s="372"/>
      <c r="GC23" s="372"/>
      <c r="GD23" s="372"/>
      <c r="GE23" s="372"/>
      <c r="GF23" s="372"/>
      <c r="GG23" s="372"/>
      <c r="GH23" s="372"/>
      <c r="GI23" s="372"/>
      <c r="GJ23" s="372"/>
      <c r="GK23" s="372"/>
      <c r="GL23" s="372"/>
      <c r="GM23" s="372"/>
      <c r="GN23" s="372"/>
      <c r="GO23" s="372"/>
      <c r="GP23" s="372"/>
      <c r="GQ23" s="372"/>
      <c r="GR23" s="372"/>
      <c r="GS23" s="372"/>
      <c r="GT23" s="372"/>
      <c r="GU23" s="372"/>
      <c r="GV23" s="372"/>
      <c r="GW23" s="372"/>
      <c r="GX23" s="372"/>
      <c r="GY23" s="372"/>
      <c r="GZ23" s="372"/>
      <c r="HA23" s="372"/>
      <c r="HB23" s="372"/>
      <c r="HC23" s="372"/>
      <c r="HD23" s="372"/>
      <c r="HE23" s="372"/>
      <c r="HF23" s="372"/>
      <c r="HG23" s="372"/>
      <c r="HH23" s="372"/>
      <c r="HI23" s="372"/>
      <c r="HJ23" s="372"/>
      <c r="HK23" s="372"/>
      <c r="HL23" s="372"/>
      <c r="HM23" s="372"/>
      <c r="HN23" s="372"/>
      <c r="HO23" s="372"/>
      <c r="HP23" s="372"/>
      <c r="HQ23" s="372"/>
      <c r="HR23" s="372"/>
      <c r="HS23" s="372"/>
      <c r="HT23" s="372"/>
      <c r="HU23" s="372"/>
      <c r="HV23" s="372"/>
      <c r="HW23" s="372"/>
    </row>
    <row r="24" spans="1:231" ht="15.6" customHeight="1">
      <c r="A24" s="382" t="s">
        <v>360</v>
      </c>
      <c r="B24" s="395">
        <v>183000</v>
      </c>
      <c r="C24" s="1022">
        <f>ROUND(225327.79+-17930.89,-3)</f>
        <v>207000</v>
      </c>
      <c r="D24" s="1021" t="s">
        <v>1034</v>
      </c>
      <c r="E24" s="384">
        <f t="shared" si="1"/>
        <v>0.13114754098360648</v>
      </c>
      <c r="F24" s="385"/>
      <c r="G24" s="367"/>
      <c r="H24" s="367"/>
      <c r="I24" s="367"/>
      <c r="J24" s="367"/>
      <c r="K24" s="419"/>
      <c r="L24" s="465"/>
      <c r="M24" s="466"/>
      <c r="N24" s="465"/>
      <c r="O24" s="465"/>
      <c r="P24" s="371"/>
      <c r="Q24" s="371"/>
      <c r="R24" s="371"/>
      <c r="S24" s="371"/>
      <c r="T24" s="371"/>
      <c r="U24" s="371"/>
      <c r="V24" s="371"/>
      <c r="W24" s="371"/>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c r="CA24" s="372"/>
      <c r="CB24" s="372"/>
      <c r="CC24" s="372"/>
      <c r="CD24" s="372"/>
      <c r="CE24" s="372"/>
      <c r="CF24" s="372"/>
      <c r="CG24" s="372"/>
      <c r="CH24" s="372"/>
      <c r="CI24" s="372"/>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2"/>
      <c r="DH24" s="372"/>
      <c r="DI24" s="372"/>
      <c r="DJ24" s="372"/>
      <c r="DK24" s="372"/>
      <c r="DL24" s="372"/>
      <c r="DM24" s="372"/>
      <c r="DN24" s="372"/>
      <c r="DO24" s="372"/>
      <c r="DP24" s="372"/>
      <c r="DQ24" s="372"/>
      <c r="DR24" s="372"/>
      <c r="DS24" s="372"/>
      <c r="DT24" s="372"/>
      <c r="DU24" s="372"/>
      <c r="DV24" s="372"/>
      <c r="DW24" s="372"/>
      <c r="DX24" s="372"/>
      <c r="DY24" s="372"/>
      <c r="DZ24" s="372"/>
      <c r="EA24" s="372"/>
      <c r="EB24" s="372"/>
      <c r="EC24" s="372"/>
      <c r="ED24" s="372"/>
      <c r="EE24" s="372"/>
      <c r="EF24" s="372"/>
      <c r="EG24" s="372"/>
      <c r="EH24" s="372"/>
      <c r="EI24" s="372"/>
      <c r="EJ24" s="372"/>
      <c r="EK24" s="372"/>
      <c r="EL24" s="372"/>
      <c r="EM24" s="372"/>
      <c r="EN24" s="372"/>
      <c r="EO24" s="372"/>
      <c r="EP24" s="372"/>
      <c r="EQ24" s="372"/>
      <c r="ER24" s="372"/>
      <c r="ES24" s="372"/>
      <c r="ET24" s="372"/>
      <c r="EU24" s="372"/>
      <c r="EV24" s="372"/>
      <c r="EW24" s="372"/>
      <c r="EX24" s="372"/>
      <c r="EY24" s="372"/>
      <c r="EZ24" s="372"/>
      <c r="FA24" s="372"/>
      <c r="FB24" s="372"/>
      <c r="FC24" s="372"/>
      <c r="FD24" s="372"/>
      <c r="FE24" s="372"/>
      <c r="FF24" s="372"/>
      <c r="FG24" s="372"/>
      <c r="FH24" s="372"/>
      <c r="FI24" s="372"/>
      <c r="FJ24" s="372"/>
      <c r="FK24" s="372"/>
      <c r="FL24" s="372"/>
      <c r="FM24" s="372"/>
      <c r="FN24" s="372"/>
      <c r="FO24" s="372"/>
      <c r="FP24" s="372"/>
      <c r="FQ24" s="372"/>
      <c r="FR24" s="372"/>
      <c r="FS24" s="372"/>
      <c r="FT24" s="372"/>
      <c r="FU24" s="372"/>
      <c r="FV24" s="372"/>
      <c r="FW24" s="372"/>
      <c r="FX24" s="372"/>
      <c r="FY24" s="372"/>
      <c r="FZ24" s="372"/>
      <c r="GA24" s="372"/>
      <c r="GB24" s="372"/>
      <c r="GC24" s="372"/>
      <c r="GD24" s="372"/>
      <c r="GE24" s="372"/>
      <c r="GF24" s="372"/>
      <c r="GG24" s="372"/>
      <c r="GH24" s="372"/>
      <c r="GI24" s="372"/>
      <c r="GJ24" s="372"/>
      <c r="GK24" s="372"/>
      <c r="GL24" s="372"/>
      <c r="GM24" s="372"/>
      <c r="GN24" s="372"/>
      <c r="GO24" s="372"/>
      <c r="GP24" s="372"/>
      <c r="GQ24" s="372"/>
      <c r="GR24" s="372"/>
      <c r="GS24" s="372"/>
      <c r="GT24" s="372"/>
      <c r="GU24" s="372"/>
      <c r="GV24" s="372"/>
      <c r="GW24" s="372"/>
      <c r="GX24" s="372"/>
      <c r="GY24" s="372"/>
      <c r="GZ24" s="372"/>
      <c r="HA24" s="372"/>
      <c r="HB24" s="372"/>
      <c r="HC24" s="372"/>
      <c r="HD24" s="372"/>
      <c r="HE24" s="372"/>
      <c r="HF24" s="372"/>
      <c r="HG24" s="372"/>
      <c r="HH24" s="372"/>
      <c r="HI24" s="372"/>
      <c r="HJ24" s="372"/>
      <c r="HK24" s="372"/>
      <c r="HL24" s="372"/>
      <c r="HM24" s="372"/>
      <c r="HN24" s="372"/>
      <c r="HO24" s="372"/>
      <c r="HP24" s="372"/>
      <c r="HQ24" s="372"/>
      <c r="HR24" s="372"/>
      <c r="HS24" s="372"/>
      <c r="HT24" s="372"/>
      <c r="HU24" s="372"/>
      <c r="HV24" s="372"/>
      <c r="HW24" s="372"/>
    </row>
    <row r="25" spans="1:231" ht="15.6" customHeight="1">
      <c r="A25" s="382" t="s">
        <v>361</v>
      </c>
      <c r="B25" s="395">
        <v>2221000</v>
      </c>
      <c r="C25" s="500">
        <f>ROUND(1945225.65+638184.36, -3)</f>
        <v>2583000</v>
      </c>
      <c r="D25" s="1021"/>
      <c r="E25" s="384">
        <f t="shared" si="1"/>
        <v>0.16298964430436746</v>
      </c>
      <c r="F25" s="385"/>
      <c r="G25" s="367"/>
      <c r="H25" s="367"/>
      <c r="I25" s="367"/>
      <c r="J25" s="367"/>
      <c r="K25" s="419"/>
      <c r="L25" s="465"/>
      <c r="M25" s="466"/>
      <c r="N25" s="465"/>
      <c r="O25" s="465"/>
      <c r="P25" s="371"/>
      <c r="Q25" s="371"/>
      <c r="R25" s="371"/>
      <c r="S25" s="371"/>
      <c r="T25" s="371"/>
      <c r="U25" s="371"/>
      <c r="V25" s="371"/>
      <c r="W25" s="371"/>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c r="CS25" s="372"/>
      <c r="CT25" s="372"/>
      <c r="CU25" s="372"/>
      <c r="CV25" s="372"/>
      <c r="CW25" s="372"/>
      <c r="CX25" s="372"/>
      <c r="CY25" s="372"/>
      <c r="CZ25" s="372"/>
      <c r="DA25" s="372"/>
      <c r="DB25" s="372"/>
      <c r="DC25" s="372"/>
      <c r="DD25" s="372"/>
      <c r="DE25" s="372"/>
      <c r="DF25" s="372"/>
      <c r="DG25" s="372"/>
      <c r="DH25" s="372"/>
      <c r="DI25" s="372"/>
      <c r="DJ25" s="372"/>
      <c r="DK25" s="372"/>
      <c r="DL25" s="372"/>
      <c r="DM25" s="372"/>
      <c r="DN25" s="372"/>
      <c r="DO25" s="372"/>
      <c r="DP25" s="372"/>
      <c r="DQ25" s="372"/>
      <c r="DR25" s="372"/>
      <c r="DS25" s="372"/>
      <c r="DT25" s="372"/>
      <c r="DU25" s="372"/>
      <c r="DV25" s="372"/>
      <c r="DW25" s="372"/>
      <c r="DX25" s="372"/>
      <c r="DY25" s="372"/>
      <c r="DZ25" s="372"/>
      <c r="EA25" s="372"/>
      <c r="EB25" s="372"/>
      <c r="EC25" s="372"/>
      <c r="ED25" s="372"/>
      <c r="EE25" s="372"/>
      <c r="EF25" s="372"/>
      <c r="EG25" s="372"/>
      <c r="EH25" s="372"/>
      <c r="EI25" s="372"/>
      <c r="EJ25" s="372"/>
      <c r="EK25" s="372"/>
      <c r="EL25" s="372"/>
      <c r="EM25" s="372"/>
      <c r="EN25" s="372"/>
      <c r="EO25" s="372"/>
      <c r="EP25" s="372"/>
      <c r="EQ25" s="372"/>
      <c r="ER25" s="372"/>
      <c r="ES25" s="372"/>
      <c r="ET25" s="372"/>
      <c r="EU25" s="372"/>
      <c r="EV25" s="372"/>
      <c r="EW25" s="372"/>
      <c r="EX25" s="372"/>
      <c r="EY25" s="372"/>
      <c r="EZ25" s="372"/>
      <c r="FA25" s="372"/>
      <c r="FB25" s="372"/>
      <c r="FC25" s="372"/>
      <c r="FD25" s="372"/>
      <c r="FE25" s="372"/>
      <c r="FF25" s="372"/>
      <c r="FG25" s="372"/>
      <c r="FH25" s="372"/>
      <c r="FI25" s="372"/>
      <c r="FJ25" s="372"/>
      <c r="FK25" s="372"/>
      <c r="FL25" s="372"/>
      <c r="FM25" s="372"/>
      <c r="FN25" s="372"/>
      <c r="FO25" s="372"/>
      <c r="FP25" s="372"/>
      <c r="FQ25" s="372"/>
      <c r="FR25" s="372"/>
      <c r="FS25" s="372"/>
      <c r="FT25" s="372"/>
      <c r="FU25" s="372"/>
      <c r="FV25" s="372"/>
      <c r="FW25" s="372"/>
      <c r="FX25" s="372"/>
      <c r="FY25" s="372"/>
      <c r="FZ25" s="372"/>
      <c r="GA25" s="372"/>
      <c r="GB25" s="372"/>
      <c r="GC25" s="372"/>
      <c r="GD25" s="372"/>
      <c r="GE25" s="372"/>
      <c r="GF25" s="372"/>
      <c r="GG25" s="372"/>
      <c r="GH25" s="372"/>
      <c r="GI25" s="372"/>
      <c r="GJ25" s="372"/>
      <c r="GK25" s="372"/>
      <c r="GL25" s="372"/>
      <c r="GM25" s="372"/>
      <c r="GN25" s="372"/>
      <c r="GO25" s="372"/>
      <c r="GP25" s="372"/>
      <c r="GQ25" s="372"/>
      <c r="GR25" s="372"/>
      <c r="GS25" s="372"/>
      <c r="GT25" s="372"/>
      <c r="GU25" s="372"/>
      <c r="GV25" s="372"/>
      <c r="GW25" s="372"/>
      <c r="GX25" s="372"/>
      <c r="GY25" s="372"/>
      <c r="GZ25" s="372"/>
      <c r="HA25" s="372"/>
      <c r="HB25" s="372"/>
      <c r="HC25" s="372"/>
      <c r="HD25" s="372"/>
      <c r="HE25" s="372"/>
      <c r="HF25" s="372"/>
      <c r="HG25" s="372"/>
      <c r="HH25" s="372"/>
      <c r="HI25" s="372"/>
      <c r="HJ25" s="372"/>
      <c r="HK25" s="372"/>
      <c r="HL25" s="372"/>
      <c r="HM25" s="372"/>
      <c r="HN25" s="372"/>
      <c r="HO25" s="372"/>
      <c r="HP25" s="372"/>
      <c r="HQ25" s="372"/>
      <c r="HR25" s="372"/>
      <c r="HS25" s="372"/>
      <c r="HT25" s="372"/>
      <c r="HU25" s="372"/>
      <c r="HV25" s="372"/>
      <c r="HW25" s="372"/>
    </row>
    <row r="26" spans="1:231" ht="15.6" customHeight="1">
      <c r="A26" s="382" t="s">
        <v>362</v>
      </c>
      <c r="B26" s="395">
        <v>320000</v>
      </c>
      <c r="C26" s="500">
        <f>ROUND(264760.85,-3)</f>
        <v>265000</v>
      </c>
      <c r="D26" s="1021"/>
      <c r="E26" s="502">
        <f t="shared" si="1"/>
        <v>-0.171875</v>
      </c>
      <c r="F26" s="385"/>
      <c r="G26" s="367"/>
      <c r="H26" s="367"/>
      <c r="I26" s="367"/>
      <c r="J26" s="367"/>
      <c r="K26" s="419"/>
      <c r="L26" s="465"/>
      <c r="M26" s="466"/>
      <c r="N26" s="465"/>
      <c r="O26" s="465"/>
      <c r="P26" s="371"/>
      <c r="Q26" s="371"/>
      <c r="R26" s="371"/>
      <c r="S26" s="371"/>
      <c r="T26" s="371"/>
      <c r="U26" s="371"/>
      <c r="V26" s="371"/>
      <c r="W26" s="371"/>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2"/>
      <c r="CR26" s="372"/>
      <c r="CS26" s="372"/>
      <c r="CT26" s="372"/>
      <c r="CU26" s="372"/>
      <c r="CV26" s="372"/>
      <c r="CW26" s="372"/>
      <c r="CX26" s="372"/>
      <c r="CY26" s="372"/>
      <c r="CZ26" s="372"/>
      <c r="DA26" s="372"/>
      <c r="DB26" s="372"/>
      <c r="DC26" s="372"/>
      <c r="DD26" s="372"/>
      <c r="DE26" s="372"/>
      <c r="DF26" s="372"/>
      <c r="DG26" s="372"/>
      <c r="DH26" s="372"/>
      <c r="DI26" s="372"/>
      <c r="DJ26" s="372"/>
      <c r="DK26" s="372"/>
      <c r="DL26" s="372"/>
      <c r="DM26" s="372"/>
      <c r="DN26" s="372"/>
      <c r="DO26" s="372"/>
      <c r="DP26" s="372"/>
      <c r="DQ26" s="372"/>
      <c r="DR26" s="372"/>
      <c r="DS26" s="372"/>
      <c r="DT26" s="372"/>
      <c r="DU26" s="372"/>
      <c r="DV26" s="372"/>
      <c r="DW26" s="372"/>
      <c r="DX26" s="372"/>
      <c r="DY26" s="372"/>
      <c r="DZ26" s="372"/>
      <c r="EA26" s="372"/>
      <c r="EB26" s="372"/>
      <c r="EC26" s="372"/>
      <c r="ED26" s="372"/>
      <c r="EE26" s="372"/>
      <c r="EF26" s="372"/>
      <c r="EG26" s="372"/>
      <c r="EH26" s="372"/>
      <c r="EI26" s="372"/>
      <c r="EJ26" s="372"/>
      <c r="EK26" s="372"/>
      <c r="EL26" s="372"/>
      <c r="EM26" s="372"/>
      <c r="EN26" s="372"/>
      <c r="EO26" s="372"/>
      <c r="EP26" s="372"/>
      <c r="EQ26" s="372"/>
      <c r="ER26" s="372"/>
      <c r="ES26" s="372"/>
      <c r="ET26" s="372"/>
      <c r="EU26" s="372"/>
      <c r="EV26" s="372"/>
      <c r="EW26" s="372"/>
      <c r="EX26" s="372"/>
      <c r="EY26" s="372"/>
      <c r="EZ26" s="372"/>
      <c r="FA26" s="372"/>
      <c r="FB26" s="372"/>
      <c r="FC26" s="372"/>
      <c r="FD26" s="372"/>
      <c r="FE26" s="372"/>
      <c r="FF26" s="372"/>
      <c r="FG26" s="372"/>
      <c r="FH26" s="372"/>
      <c r="FI26" s="372"/>
      <c r="FJ26" s="372"/>
      <c r="FK26" s="372"/>
      <c r="FL26" s="372"/>
      <c r="FM26" s="372"/>
      <c r="FN26" s="372"/>
      <c r="FO26" s="372"/>
      <c r="FP26" s="372"/>
      <c r="FQ26" s="372"/>
      <c r="FR26" s="372"/>
      <c r="FS26" s="372"/>
      <c r="FT26" s="372"/>
      <c r="FU26" s="372"/>
      <c r="FV26" s="372"/>
      <c r="FW26" s="372"/>
      <c r="FX26" s="372"/>
      <c r="FY26" s="372"/>
      <c r="FZ26" s="372"/>
      <c r="GA26" s="372"/>
      <c r="GB26" s="372"/>
      <c r="GC26" s="372"/>
      <c r="GD26" s="372"/>
      <c r="GE26" s="372"/>
      <c r="GF26" s="372"/>
      <c r="GG26" s="372"/>
      <c r="GH26" s="372"/>
      <c r="GI26" s="372"/>
      <c r="GJ26" s="372"/>
      <c r="GK26" s="372"/>
      <c r="GL26" s="372"/>
      <c r="GM26" s="372"/>
      <c r="GN26" s="372"/>
      <c r="GO26" s="372"/>
      <c r="GP26" s="372"/>
      <c r="GQ26" s="372"/>
      <c r="GR26" s="372"/>
      <c r="GS26" s="372"/>
      <c r="GT26" s="372"/>
      <c r="GU26" s="372"/>
      <c r="GV26" s="372"/>
      <c r="GW26" s="372"/>
      <c r="GX26" s="372"/>
      <c r="GY26" s="372"/>
      <c r="GZ26" s="372"/>
      <c r="HA26" s="372"/>
      <c r="HB26" s="372"/>
      <c r="HC26" s="372"/>
      <c r="HD26" s="372"/>
      <c r="HE26" s="372"/>
      <c r="HF26" s="372"/>
      <c r="HG26" s="372"/>
      <c r="HH26" s="372"/>
      <c r="HI26" s="372"/>
      <c r="HJ26" s="372"/>
      <c r="HK26" s="372"/>
      <c r="HL26" s="372"/>
      <c r="HM26" s="372"/>
      <c r="HN26" s="372"/>
      <c r="HO26" s="372"/>
      <c r="HP26" s="372"/>
      <c r="HQ26" s="372"/>
      <c r="HR26" s="372"/>
      <c r="HS26" s="372"/>
      <c r="HT26" s="372"/>
      <c r="HU26" s="372"/>
      <c r="HV26" s="372"/>
      <c r="HW26" s="372"/>
    </row>
    <row r="27" spans="1:231" ht="15.6" customHeight="1">
      <c r="A27" s="382" t="s">
        <v>363</v>
      </c>
      <c r="B27" s="395">
        <v>1036000</v>
      </c>
      <c r="C27" s="500">
        <f>ROUND(1058067.44,-3)</f>
        <v>1058000</v>
      </c>
      <c r="D27" s="1021"/>
      <c r="E27" s="502">
        <f t="shared" si="1"/>
        <v>2.1235521235521304E-2</v>
      </c>
      <c r="F27" s="385"/>
      <c r="G27" s="367"/>
      <c r="H27" s="367"/>
      <c r="I27" s="367"/>
      <c r="J27" s="367"/>
      <c r="K27" s="1006"/>
      <c r="L27" s="695"/>
      <c r="M27" s="1007"/>
      <c r="N27" s="695"/>
      <c r="O27" s="695"/>
      <c r="P27" s="695"/>
      <c r="Q27" s="695"/>
      <c r="R27" s="371"/>
      <c r="S27" s="371"/>
      <c r="T27" s="371"/>
      <c r="U27" s="371"/>
      <c r="V27" s="371"/>
      <c r="W27" s="371"/>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72"/>
      <c r="DJ27" s="372"/>
      <c r="DK27" s="372"/>
      <c r="DL27" s="372"/>
      <c r="DM27" s="372"/>
      <c r="DN27" s="372"/>
      <c r="DO27" s="372"/>
      <c r="DP27" s="372"/>
      <c r="DQ27" s="372"/>
      <c r="DR27" s="372"/>
      <c r="DS27" s="372"/>
      <c r="DT27" s="372"/>
      <c r="DU27" s="372"/>
      <c r="DV27" s="372"/>
      <c r="DW27" s="372"/>
      <c r="DX27" s="372"/>
      <c r="DY27" s="372"/>
      <c r="DZ27" s="372"/>
      <c r="EA27" s="372"/>
      <c r="EB27" s="372"/>
      <c r="EC27" s="372"/>
      <c r="ED27" s="372"/>
      <c r="EE27" s="372"/>
      <c r="EF27" s="372"/>
      <c r="EG27" s="372"/>
      <c r="EH27" s="372"/>
      <c r="EI27" s="372"/>
      <c r="EJ27" s="372"/>
      <c r="EK27" s="372"/>
      <c r="EL27" s="372"/>
      <c r="EM27" s="372"/>
      <c r="EN27" s="372"/>
      <c r="EO27" s="372"/>
      <c r="EP27" s="372"/>
      <c r="EQ27" s="372"/>
      <c r="ER27" s="372"/>
      <c r="ES27" s="372"/>
      <c r="ET27" s="372"/>
      <c r="EU27" s="372"/>
      <c r="EV27" s="372"/>
      <c r="EW27" s="372"/>
      <c r="EX27" s="372"/>
      <c r="EY27" s="372"/>
      <c r="EZ27" s="372"/>
      <c r="FA27" s="372"/>
      <c r="FB27" s="372"/>
      <c r="FC27" s="372"/>
      <c r="FD27" s="372"/>
      <c r="FE27" s="372"/>
      <c r="FF27" s="372"/>
      <c r="FG27" s="372"/>
      <c r="FH27" s="372"/>
      <c r="FI27" s="372"/>
      <c r="FJ27" s="372"/>
      <c r="FK27" s="372"/>
      <c r="FL27" s="372"/>
      <c r="FM27" s="372"/>
      <c r="FN27" s="372"/>
      <c r="FO27" s="372"/>
      <c r="FP27" s="372"/>
      <c r="FQ27" s="372"/>
      <c r="FR27" s="372"/>
      <c r="FS27" s="372"/>
      <c r="FT27" s="372"/>
      <c r="FU27" s="372"/>
      <c r="FV27" s="372"/>
      <c r="FW27" s="372"/>
      <c r="FX27" s="372"/>
      <c r="FY27" s="372"/>
      <c r="FZ27" s="372"/>
      <c r="GA27" s="372"/>
      <c r="GB27" s="372"/>
      <c r="GC27" s="372"/>
      <c r="GD27" s="372"/>
      <c r="GE27" s="372"/>
      <c r="GF27" s="372"/>
      <c r="GG27" s="372"/>
      <c r="GH27" s="372"/>
      <c r="GI27" s="372"/>
      <c r="GJ27" s="372"/>
      <c r="GK27" s="372"/>
      <c r="GL27" s="372"/>
      <c r="GM27" s="372"/>
      <c r="GN27" s="372"/>
      <c r="GO27" s="372"/>
      <c r="GP27" s="372"/>
      <c r="GQ27" s="372"/>
      <c r="GR27" s="372"/>
      <c r="GS27" s="372"/>
      <c r="GT27" s="372"/>
      <c r="GU27" s="372"/>
      <c r="GV27" s="372"/>
      <c r="GW27" s="372"/>
      <c r="GX27" s="372"/>
      <c r="GY27" s="372"/>
      <c r="GZ27" s="372"/>
      <c r="HA27" s="372"/>
      <c r="HB27" s="372"/>
      <c r="HC27" s="372"/>
      <c r="HD27" s="372"/>
      <c r="HE27" s="372"/>
      <c r="HF27" s="372"/>
      <c r="HG27" s="372"/>
      <c r="HH27" s="372"/>
      <c r="HI27" s="372"/>
      <c r="HJ27" s="372"/>
      <c r="HK27" s="372"/>
      <c r="HL27" s="372"/>
      <c r="HM27" s="372"/>
      <c r="HN27" s="372"/>
      <c r="HO27" s="372"/>
      <c r="HP27" s="372"/>
      <c r="HQ27" s="372"/>
      <c r="HR27" s="372"/>
      <c r="HS27" s="372"/>
      <c r="HT27" s="372"/>
      <c r="HU27" s="372"/>
      <c r="HV27" s="372"/>
      <c r="HW27" s="372"/>
    </row>
    <row r="28" spans="1:231" ht="15.6" customHeight="1">
      <c r="A28" s="382" t="s">
        <v>957</v>
      </c>
      <c r="B28" s="395">
        <v>599055000</v>
      </c>
      <c r="C28" s="500">
        <f>ROUND(25748098.43+484991996.64+90118344.53+14713199.12,-3)</f>
        <v>615572000</v>
      </c>
      <c r="D28" s="1021" t="s">
        <v>1034</v>
      </c>
      <c r="E28" s="384">
        <f t="shared" si="1"/>
        <v>2.7571758853527584E-2</v>
      </c>
      <c r="F28" s="385"/>
      <c r="G28" s="367"/>
      <c r="H28" s="367"/>
      <c r="I28" s="367"/>
      <c r="J28" s="367"/>
      <c r="K28" s="1006"/>
      <c r="L28" s="602"/>
      <c r="M28" s="926"/>
      <c r="N28" s="602"/>
      <c r="O28" s="602"/>
      <c r="P28" s="602"/>
      <c r="Q28" s="602"/>
      <c r="R28" s="371"/>
      <c r="S28" s="371"/>
      <c r="T28" s="371"/>
      <c r="U28" s="371"/>
      <c r="V28" s="371"/>
      <c r="W28" s="371"/>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72"/>
      <c r="DS28" s="372"/>
      <c r="DT28" s="372"/>
      <c r="DU28" s="372"/>
      <c r="DV28" s="372"/>
      <c r="DW28" s="372"/>
      <c r="DX28" s="372"/>
      <c r="DY28" s="372"/>
      <c r="DZ28" s="372"/>
      <c r="EA28" s="372"/>
      <c r="EB28" s="372"/>
      <c r="EC28" s="372"/>
      <c r="ED28" s="372"/>
      <c r="EE28" s="372"/>
      <c r="EF28" s="372"/>
      <c r="EG28" s="372"/>
      <c r="EH28" s="372"/>
      <c r="EI28" s="372"/>
      <c r="EJ28" s="372"/>
      <c r="EK28" s="372"/>
      <c r="EL28" s="372"/>
      <c r="EM28" s="372"/>
      <c r="EN28" s="372"/>
      <c r="EO28" s="372"/>
      <c r="EP28" s="372"/>
      <c r="EQ28" s="372"/>
      <c r="ER28" s="372"/>
      <c r="ES28" s="372"/>
      <c r="ET28" s="372"/>
      <c r="EU28" s="372"/>
      <c r="EV28" s="372"/>
      <c r="EW28" s="372"/>
      <c r="EX28" s="372"/>
      <c r="EY28" s="372"/>
      <c r="EZ28" s="372"/>
      <c r="FA28" s="372"/>
      <c r="FB28" s="372"/>
      <c r="FC28" s="372"/>
      <c r="FD28" s="372"/>
      <c r="FE28" s="372"/>
      <c r="FF28" s="372"/>
      <c r="FG28" s="372"/>
      <c r="FH28" s="372"/>
      <c r="FI28" s="372"/>
      <c r="FJ28" s="372"/>
      <c r="FK28" s="372"/>
      <c r="FL28" s="372"/>
      <c r="FM28" s="372"/>
      <c r="FN28" s="372"/>
      <c r="FO28" s="372"/>
      <c r="FP28" s="372"/>
      <c r="FQ28" s="372"/>
      <c r="FR28" s="372"/>
      <c r="FS28" s="372"/>
      <c r="FT28" s="372"/>
      <c r="FU28" s="372"/>
      <c r="FV28" s="372"/>
      <c r="FW28" s="372"/>
      <c r="FX28" s="372"/>
      <c r="FY28" s="372"/>
      <c r="FZ28" s="372"/>
      <c r="GA28" s="372"/>
      <c r="GB28" s="372"/>
      <c r="GC28" s="372"/>
      <c r="GD28" s="372"/>
      <c r="GE28" s="372"/>
      <c r="GF28" s="372"/>
      <c r="GG28" s="372"/>
      <c r="GH28" s="372"/>
      <c r="GI28" s="372"/>
      <c r="GJ28" s="372"/>
      <c r="GK28" s="372"/>
      <c r="GL28" s="372"/>
      <c r="GM28" s="372"/>
      <c r="GN28" s="372"/>
      <c r="GO28" s="372"/>
      <c r="GP28" s="372"/>
      <c r="GQ28" s="372"/>
      <c r="GR28" s="372"/>
      <c r="GS28" s="372"/>
      <c r="GT28" s="372"/>
      <c r="GU28" s="372"/>
      <c r="GV28" s="372"/>
      <c r="GW28" s="372"/>
      <c r="GX28" s="372"/>
      <c r="GY28" s="372"/>
      <c r="GZ28" s="372"/>
      <c r="HA28" s="372"/>
      <c r="HB28" s="372"/>
      <c r="HC28" s="372"/>
      <c r="HD28" s="372"/>
      <c r="HE28" s="372"/>
      <c r="HF28" s="372"/>
      <c r="HG28" s="372"/>
      <c r="HH28" s="372"/>
      <c r="HI28" s="372"/>
      <c r="HJ28" s="372"/>
      <c r="HK28" s="372"/>
      <c r="HL28" s="372"/>
      <c r="HM28" s="372"/>
      <c r="HN28" s="372"/>
      <c r="HO28" s="372"/>
      <c r="HP28" s="372"/>
      <c r="HQ28" s="372"/>
      <c r="HR28" s="372"/>
      <c r="HS28" s="372"/>
      <c r="HT28" s="372"/>
      <c r="HU28" s="372"/>
      <c r="HV28" s="372"/>
      <c r="HW28" s="372"/>
    </row>
    <row r="29" spans="1:231" ht="15.6" customHeight="1">
      <c r="A29" s="369" t="s">
        <v>364</v>
      </c>
      <c r="B29" s="395">
        <v>2871000</v>
      </c>
      <c r="C29" s="1022">
        <f>ROUND(3479349.54+-710517.62,-3)</f>
        <v>2769000</v>
      </c>
      <c r="D29" s="1021"/>
      <c r="E29" s="384">
        <f t="shared" si="1"/>
        <v>-3.5527690700104531E-2</v>
      </c>
      <c r="F29" s="385"/>
      <c r="G29" s="367"/>
      <c r="H29" s="367"/>
      <c r="I29" s="367"/>
      <c r="J29" s="367"/>
      <c r="K29" s="1006"/>
      <c r="L29" s="602" t="s">
        <v>2</v>
      </c>
      <c r="M29" s="602"/>
      <c r="N29" s="1267">
        <f>C13</f>
        <v>3354561000</v>
      </c>
      <c r="O29" s="1268">
        <f>N29/SUM($N$29:$N$32)</f>
        <v>0.17841767752222801</v>
      </c>
      <c r="P29" s="602"/>
      <c r="Q29" s="602"/>
      <c r="R29" s="371"/>
      <c r="S29" s="371"/>
      <c r="T29" s="371"/>
      <c r="U29" s="371"/>
      <c r="V29" s="371"/>
      <c r="W29" s="371"/>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372"/>
      <c r="DC29" s="372"/>
      <c r="DD29" s="372"/>
      <c r="DE29" s="372"/>
      <c r="DF29" s="372"/>
      <c r="DG29" s="372"/>
      <c r="DH29" s="372"/>
      <c r="DI29" s="372"/>
      <c r="DJ29" s="372"/>
      <c r="DK29" s="372"/>
      <c r="DL29" s="372"/>
      <c r="DM29" s="372"/>
      <c r="DN29" s="372"/>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2"/>
      <c r="EN29" s="372"/>
      <c r="EO29" s="372"/>
      <c r="EP29" s="372"/>
      <c r="EQ29" s="372"/>
      <c r="ER29" s="372"/>
      <c r="ES29" s="372"/>
      <c r="ET29" s="372"/>
      <c r="EU29" s="372"/>
      <c r="EV29" s="372"/>
      <c r="EW29" s="372"/>
      <c r="EX29" s="372"/>
      <c r="EY29" s="372"/>
      <c r="EZ29" s="372"/>
      <c r="FA29" s="372"/>
      <c r="FB29" s="372"/>
      <c r="FC29" s="372"/>
      <c r="FD29" s="372"/>
      <c r="FE29" s="372"/>
      <c r="FF29" s="372"/>
      <c r="FG29" s="372"/>
      <c r="FH29" s="372"/>
      <c r="FI29" s="372"/>
      <c r="FJ29" s="372"/>
      <c r="FK29" s="372"/>
      <c r="FL29" s="372"/>
      <c r="FM29" s="372"/>
      <c r="FN29" s="372"/>
      <c r="FO29" s="372"/>
      <c r="FP29" s="372"/>
      <c r="FQ29" s="372"/>
      <c r="FR29" s="372"/>
      <c r="FS29" s="372"/>
      <c r="FT29" s="372"/>
      <c r="FU29" s="372"/>
      <c r="FV29" s="372"/>
      <c r="FW29" s="372"/>
      <c r="FX29" s="372"/>
      <c r="FY29" s="372"/>
      <c r="FZ29" s="372"/>
      <c r="GA29" s="372"/>
      <c r="GB29" s="372"/>
      <c r="GC29" s="372"/>
      <c r="GD29" s="372"/>
      <c r="GE29" s="372"/>
      <c r="GF29" s="372"/>
      <c r="GG29" s="372"/>
      <c r="GH29" s="372"/>
      <c r="GI29" s="372"/>
      <c r="GJ29" s="372"/>
      <c r="GK29" s="372"/>
      <c r="GL29" s="372"/>
      <c r="GM29" s="372"/>
      <c r="GN29" s="372"/>
      <c r="GO29" s="372"/>
      <c r="GP29" s="372"/>
      <c r="GQ29" s="372"/>
      <c r="GR29" s="372"/>
      <c r="GS29" s="372"/>
      <c r="GT29" s="372"/>
      <c r="GU29" s="372"/>
      <c r="GV29" s="372"/>
      <c r="GW29" s="372"/>
      <c r="GX29" s="372"/>
      <c r="GY29" s="372"/>
      <c r="GZ29" s="372"/>
      <c r="HA29" s="372"/>
      <c r="HB29" s="372"/>
      <c r="HC29" s="372"/>
      <c r="HD29" s="372"/>
      <c r="HE29" s="372"/>
      <c r="HF29" s="372"/>
      <c r="HG29" s="372"/>
      <c r="HH29" s="372"/>
      <c r="HI29" s="372"/>
      <c r="HJ29" s="372"/>
      <c r="HK29" s="372"/>
      <c r="HL29" s="372"/>
      <c r="HM29" s="372"/>
      <c r="HN29" s="372"/>
      <c r="HO29" s="372"/>
      <c r="HP29" s="372"/>
      <c r="HQ29" s="372"/>
      <c r="HR29" s="372"/>
      <c r="HS29" s="372"/>
      <c r="HT29" s="372"/>
      <c r="HU29" s="372"/>
      <c r="HV29" s="372"/>
      <c r="HW29" s="372"/>
    </row>
    <row r="30" spans="1:231" ht="15.6" customHeight="1">
      <c r="A30" s="369" t="s">
        <v>366</v>
      </c>
      <c r="B30" s="395">
        <v>401000</v>
      </c>
      <c r="C30" s="1022">
        <f>ROUND(559632.01+-108753.21,-3)</f>
        <v>451000</v>
      </c>
      <c r="D30" s="1021"/>
      <c r="E30" s="394">
        <f t="shared" ref="E30:E36" si="2">(C30/B30)-1</f>
        <v>0.12468827930174564</v>
      </c>
      <c r="F30" s="385"/>
      <c r="G30" s="367"/>
      <c r="H30" s="367"/>
      <c r="I30" s="367"/>
      <c r="J30" s="367"/>
      <c r="K30" s="1006"/>
      <c r="L30" s="602" t="s">
        <v>3</v>
      </c>
      <c r="M30" s="602"/>
      <c r="N30" s="1267">
        <f>C9</f>
        <v>13052887000</v>
      </c>
      <c r="O30" s="1268">
        <f>N30/SUM($N$29:$N$32)</f>
        <v>0.69423861527636022</v>
      </c>
      <c r="P30" s="602" t="s">
        <v>1062</v>
      </c>
      <c r="Q30" s="602"/>
      <c r="R30" s="371"/>
      <c r="S30" s="371"/>
      <c r="T30" s="371"/>
      <c r="U30" s="371"/>
      <c r="V30" s="371"/>
      <c r="W30" s="371"/>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372"/>
      <c r="DC30" s="372"/>
      <c r="DD30" s="372"/>
      <c r="DE30" s="372"/>
      <c r="DF30" s="372"/>
      <c r="DG30" s="372"/>
      <c r="DH30" s="372"/>
      <c r="DI30" s="372"/>
      <c r="DJ30" s="372"/>
      <c r="DK30" s="372"/>
      <c r="DL30" s="372"/>
      <c r="DM30" s="372"/>
      <c r="DN30" s="372"/>
      <c r="DO30" s="372"/>
      <c r="DP30" s="372"/>
      <c r="DQ30" s="372"/>
      <c r="DR30" s="372"/>
      <c r="DS30" s="372"/>
      <c r="DT30" s="372"/>
      <c r="DU30" s="372"/>
      <c r="DV30" s="372"/>
      <c r="DW30" s="372"/>
      <c r="DX30" s="372"/>
      <c r="DY30" s="372"/>
      <c r="DZ30" s="372"/>
      <c r="EA30" s="372"/>
      <c r="EB30" s="372"/>
      <c r="EC30" s="372"/>
      <c r="ED30" s="372"/>
      <c r="EE30" s="372"/>
      <c r="EF30" s="372"/>
      <c r="EG30" s="372"/>
      <c r="EH30" s="372"/>
      <c r="EI30" s="372"/>
      <c r="EJ30" s="372"/>
      <c r="EK30" s="372"/>
      <c r="EL30" s="372"/>
      <c r="EM30" s="372"/>
      <c r="EN30" s="372"/>
      <c r="EO30" s="372"/>
      <c r="EP30" s="372"/>
      <c r="EQ30" s="372"/>
      <c r="ER30" s="372"/>
      <c r="ES30" s="372"/>
      <c r="ET30" s="372"/>
      <c r="EU30" s="372"/>
      <c r="EV30" s="372"/>
      <c r="EW30" s="372"/>
      <c r="EX30" s="372"/>
      <c r="EY30" s="372"/>
      <c r="EZ30" s="372"/>
      <c r="FA30" s="372"/>
      <c r="FB30" s="372"/>
      <c r="FC30" s="372"/>
      <c r="FD30" s="372"/>
      <c r="FE30" s="372"/>
      <c r="FF30" s="372"/>
      <c r="FG30" s="372"/>
      <c r="FH30" s="372"/>
      <c r="FI30" s="372"/>
      <c r="FJ30" s="372"/>
      <c r="FK30" s="372"/>
      <c r="FL30" s="372"/>
      <c r="FM30" s="372"/>
      <c r="FN30" s="372"/>
      <c r="FO30" s="372"/>
      <c r="FP30" s="372"/>
      <c r="FQ30" s="372"/>
      <c r="FR30" s="372"/>
      <c r="FS30" s="372"/>
      <c r="FT30" s="372"/>
      <c r="FU30" s="372"/>
      <c r="FV30" s="372"/>
      <c r="FW30" s="372"/>
      <c r="FX30" s="372"/>
      <c r="FY30" s="372"/>
      <c r="FZ30" s="372"/>
      <c r="GA30" s="372"/>
      <c r="GB30" s="372"/>
      <c r="GC30" s="372"/>
      <c r="GD30" s="372"/>
      <c r="GE30" s="372"/>
      <c r="GF30" s="372"/>
      <c r="GG30" s="372"/>
      <c r="GH30" s="372"/>
      <c r="GI30" s="372"/>
      <c r="GJ30" s="372"/>
      <c r="GK30" s="372"/>
      <c r="GL30" s="372"/>
      <c r="GM30" s="372"/>
      <c r="GN30" s="372"/>
      <c r="GO30" s="372"/>
      <c r="GP30" s="372"/>
      <c r="GQ30" s="372"/>
      <c r="GR30" s="372"/>
      <c r="GS30" s="372"/>
      <c r="GT30" s="372"/>
      <c r="GU30" s="372"/>
      <c r="GV30" s="372"/>
      <c r="GW30" s="372"/>
      <c r="GX30" s="372"/>
      <c r="GY30" s="372"/>
      <c r="GZ30" s="372"/>
      <c r="HA30" s="372"/>
      <c r="HB30" s="372"/>
      <c r="HC30" s="372"/>
      <c r="HD30" s="372"/>
      <c r="HE30" s="372"/>
      <c r="HF30" s="372"/>
      <c r="HG30" s="372"/>
      <c r="HH30" s="372"/>
      <c r="HI30" s="372"/>
      <c r="HJ30" s="372"/>
      <c r="HK30" s="372"/>
      <c r="HL30" s="372"/>
      <c r="HM30" s="372"/>
      <c r="HN30" s="372"/>
      <c r="HO30" s="372"/>
      <c r="HP30" s="372"/>
      <c r="HQ30" s="372"/>
      <c r="HR30" s="372"/>
      <c r="HS30" s="372"/>
      <c r="HT30" s="372"/>
      <c r="HU30" s="372"/>
      <c r="HV30" s="372"/>
      <c r="HW30" s="372"/>
    </row>
    <row r="31" spans="1:231" ht="15.6" customHeight="1">
      <c r="A31" s="369" t="s">
        <v>367</v>
      </c>
      <c r="B31" s="395">
        <v>291000</v>
      </c>
      <c r="C31" s="500">
        <f>ROUND(238560.11+-71967.76,-3)</f>
        <v>167000</v>
      </c>
      <c r="D31" s="1021"/>
      <c r="E31" s="384">
        <f t="shared" si="2"/>
        <v>-0.42611683848797255</v>
      </c>
      <c r="F31" s="385"/>
      <c r="G31" s="367"/>
      <c r="H31" s="367"/>
      <c r="I31" s="367"/>
      <c r="J31" s="367"/>
      <c r="K31" s="1006"/>
      <c r="L31" s="1269" t="s">
        <v>1137</v>
      </c>
      <c r="M31" s="1269"/>
      <c r="N31" s="1267">
        <f>C8</f>
        <v>826961000</v>
      </c>
      <c r="O31" s="1268">
        <f>N31/SUM($N$29:$N$32)</f>
        <v>4.3983239840163647E-2</v>
      </c>
      <c r="P31" s="602"/>
      <c r="Q31" s="602"/>
      <c r="R31" s="371"/>
      <c r="S31" s="371"/>
      <c r="T31" s="371"/>
      <c r="U31" s="371"/>
      <c r="V31" s="371"/>
      <c r="W31" s="371"/>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2"/>
      <c r="CX31" s="372"/>
      <c r="CY31" s="372"/>
      <c r="CZ31" s="372"/>
      <c r="DA31" s="372"/>
      <c r="DB31" s="372"/>
      <c r="DC31" s="372"/>
      <c r="DD31" s="372"/>
      <c r="DE31" s="372"/>
      <c r="DF31" s="372"/>
      <c r="DG31" s="372"/>
      <c r="DH31" s="372"/>
      <c r="DI31" s="372"/>
      <c r="DJ31" s="372"/>
      <c r="DK31" s="372"/>
      <c r="DL31" s="372"/>
      <c r="DM31" s="372"/>
      <c r="DN31" s="372"/>
      <c r="DO31" s="372"/>
      <c r="DP31" s="372"/>
      <c r="DQ31" s="372"/>
      <c r="DR31" s="372"/>
      <c r="DS31" s="372"/>
      <c r="DT31" s="372"/>
      <c r="DU31" s="372"/>
      <c r="DV31" s="372"/>
      <c r="DW31" s="372"/>
      <c r="DX31" s="372"/>
      <c r="DY31" s="372"/>
      <c r="DZ31" s="372"/>
      <c r="EA31" s="372"/>
      <c r="EB31" s="372"/>
      <c r="EC31" s="372"/>
      <c r="ED31" s="372"/>
      <c r="EE31" s="372"/>
      <c r="EF31" s="372"/>
      <c r="EG31" s="372"/>
      <c r="EH31" s="372"/>
      <c r="EI31" s="372"/>
      <c r="EJ31" s="372"/>
      <c r="EK31" s="372"/>
      <c r="EL31" s="372"/>
      <c r="EM31" s="372"/>
      <c r="EN31" s="372"/>
      <c r="EO31" s="372"/>
      <c r="EP31" s="372"/>
      <c r="EQ31" s="372"/>
      <c r="ER31" s="372"/>
      <c r="ES31" s="372"/>
      <c r="ET31" s="372"/>
      <c r="EU31" s="372"/>
      <c r="EV31" s="372"/>
      <c r="EW31" s="372"/>
      <c r="EX31" s="372"/>
      <c r="EY31" s="372"/>
      <c r="EZ31" s="372"/>
      <c r="FA31" s="372"/>
      <c r="FB31" s="372"/>
      <c r="FC31" s="372"/>
      <c r="FD31" s="372"/>
      <c r="FE31" s="372"/>
      <c r="FF31" s="372"/>
      <c r="FG31" s="372"/>
      <c r="FH31" s="372"/>
      <c r="FI31" s="372"/>
      <c r="FJ31" s="372"/>
      <c r="FK31" s="372"/>
      <c r="FL31" s="372"/>
      <c r="FM31" s="372"/>
      <c r="FN31" s="372"/>
      <c r="FO31" s="372"/>
      <c r="FP31" s="372"/>
      <c r="FQ31" s="372"/>
      <c r="FR31" s="372"/>
      <c r="FS31" s="372"/>
      <c r="FT31" s="372"/>
      <c r="FU31" s="372"/>
      <c r="FV31" s="372"/>
      <c r="FW31" s="372"/>
      <c r="FX31" s="372"/>
      <c r="FY31" s="372"/>
      <c r="FZ31" s="372"/>
      <c r="GA31" s="372"/>
      <c r="GB31" s="372"/>
      <c r="GC31" s="372"/>
      <c r="GD31" s="372"/>
      <c r="GE31" s="372"/>
      <c r="GF31" s="372"/>
      <c r="GG31" s="372"/>
      <c r="GH31" s="372"/>
      <c r="GI31" s="372"/>
      <c r="GJ31" s="372"/>
      <c r="GK31" s="372"/>
      <c r="GL31" s="372"/>
      <c r="GM31" s="372"/>
      <c r="GN31" s="372"/>
      <c r="GO31" s="372"/>
      <c r="GP31" s="372"/>
      <c r="GQ31" s="372"/>
      <c r="GR31" s="372"/>
      <c r="GS31" s="372"/>
      <c r="GT31" s="372"/>
      <c r="GU31" s="372"/>
      <c r="GV31" s="372"/>
      <c r="GW31" s="372"/>
      <c r="GX31" s="372"/>
      <c r="GY31" s="372"/>
      <c r="GZ31" s="372"/>
      <c r="HA31" s="372"/>
      <c r="HB31" s="372"/>
      <c r="HC31" s="372"/>
      <c r="HD31" s="372"/>
      <c r="HE31" s="372"/>
      <c r="HF31" s="372"/>
      <c r="HG31" s="372"/>
      <c r="HH31" s="372"/>
      <c r="HI31" s="372"/>
      <c r="HJ31" s="372"/>
      <c r="HK31" s="372"/>
      <c r="HL31" s="372"/>
      <c r="HM31" s="372"/>
      <c r="HN31" s="372"/>
      <c r="HO31" s="372"/>
      <c r="HP31" s="372"/>
      <c r="HQ31" s="372"/>
      <c r="HR31" s="372"/>
      <c r="HS31" s="372"/>
      <c r="HT31" s="372"/>
      <c r="HU31" s="372"/>
      <c r="HV31" s="372"/>
      <c r="HW31" s="372"/>
    </row>
    <row r="32" spans="1:231" ht="15.6" customHeight="1">
      <c r="A32" s="369" t="s">
        <v>346</v>
      </c>
      <c r="B32" s="395">
        <v>11000</v>
      </c>
      <c r="C32" s="1022">
        <f>ROUND(14902.1+-3280,-3)</f>
        <v>12000</v>
      </c>
      <c r="D32" s="1021"/>
      <c r="E32" s="394">
        <f t="shared" si="2"/>
        <v>9.0909090909090828E-2</v>
      </c>
      <c r="F32" s="385"/>
      <c r="G32" s="367"/>
      <c r="H32" s="367"/>
      <c r="I32" s="367"/>
      <c r="J32" s="367"/>
      <c r="K32" s="1006"/>
      <c r="L32" s="602" t="s">
        <v>365</v>
      </c>
      <c r="M32" s="602"/>
      <c r="N32" s="1267">
        <f>C40-SUM(N29:N31)</f>
        <v>1567321000</v>
      </c>
      <c r="O32" s="1268">
        <f>N32/SUM($N$29:$N$32)</f>
        <v>8.3360467361248136E-2</v>
      </c>
      <c r="P32" s="602"/>
      <c r="Q32" s="602"/>
      <c r="R32" s="371"/>
      <c r="S32" s="371"/>
      <c r="T32" s="371"/>
      <c r="U32" s="371"/>
      <c r="V32" s="371"/>
      <c r="W32" s="371"/>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2"/>
      <c r="DD32" s="372"/>
      <c r="DE32" s="372"/>
      <c r="DF32" s="372"/>
      <c r="DG32" s="372"/>
      <c r="DH32" s="372"/>
      <c r="DI32" s="372"/>
      <c r="DJ32" s="372"/>
      <c r="DK32" s="372"/>
      <c r="DL32" s="372"/>
      <c r="DM32" s="372"/>
      <c r="DN32" s="372"/>
      <c r="DO32" s="372"/>
      <c r="DP32" s="372"/>
      <c r="DQ32" s="372"/>
      <c r="DR32" s="372"/>
      <c r="DS32" s="372"/>
      <c r="DT32" s="372"/>
      <c r="DU32" s="372"/>
      <c r="DV32" s="372"/>
      <c r="DW32" s="372"/>
      <c r="DX32" s="372"/>
      <c r="DY32" s="372"/>
      <c r="DZ32" s="372"/>
      <c r="EA32" s="372"/>
      <c r="EB32" s="372"/>
      <c r="EC32" s="372"/>
      <c r="ED32" s="372"/>
      <c r="EE32" s="372"/>
      <c r="EF32" s="372"/>
      <c r="EG32" s="372"/>
      <c r="EH32" s="372"/>
      <c r="EI32" s="372"/>
      <c r="EJ32" s="372"/>
      <c r="EK32" s="372"/>
      <c r="EL32" s="372"/>
      <c r="EM32" s="372"/>
      <c r="EN32" s="372"/>
      <c r="EO32" s="372"/>
      <c r="EP32" s="372"/>
      <c r="EQ32" s="372"/>
      <c r="ER32" s="372"/>
      <c r="ES32" s="372"/>
      <c r="ET32" s="372"/>
      <c r="EU32" s="372"/>
      <c r="EV32" s="372"/>
      <c r="EW32" s="372"/>
      <c r="EX32" s="372"/>
      <c r="EY32" s="372"/>
      <c r="EZ32" s="372"/>
      <c r="FA32" s="372"/>
      <c r="FB32" s="372"/>
      <c r="FC32" s="372"/>
      <c r="FD32" s="372"/>
      <c r="FE32" s="372"/>
      <c r="FF32" s="372"/>
      <c r="FG32" s="372"/>
      <c r="FH32" s="372"/>
      <c r="FI32" s="372"/>
      <c r="FJ32" s="372"/>
      <c r="FK32" s="372"/>
      <c r="FL32" s="372"/>
      <c r="FM32" s="372"/>
      <c r="FN32" s="372"/>
      <c r="FO32" s="372"/>
      <c r="FP32" s="372"/>
      <c r="FQ32" s="372"/>
      <c r="FR32" s="372"/>
      <c r="FS32" s="372"/>
      <c r="FT32" s="372"/>
      <c r="FU32" s="372"/>
      <c r="FV32" s="372"/>
      <c r="FW32" s="372"/>
      <c r="FX32" s="372"/>
      <c r="FY32" s="372"/>
      <c r="FZ32" s="372"/>
      <c r="GA32" s="372"/>
      <c r="GB32" s="372"/>
      <c r="GC32" s="372"/>
      <c r="GD32" s="372"/>
      <c r="GE32" s="372"/>
      <c r="GF32" s="372"/>
      <c r="GG32" s="372"/>
      <c r="GH32" s="372"/>
      <c r="GI32" s="372"/>
      <c r="GJ32" s="372"/>
      <c r="GK32" s="372"/>
      <c r="GL32" s="372"/>
      <c r="GM32" s="372"/>
      <c r="GN32" s="372"/>
      <c r="GO32" s="372"/>
      <c r="GP32" s="372"/>
      <c r="GQ32" s="372"/>
      <c r="GR32" s="372"/>
      <c r="GS32" s="372"/>
      <c r="GT32" s="372"/>
      <c r="GU32" s="372"/>
      <c r="GV32" s="372"/>
      <c r="GW32" s="372"/>
      <c r="GX32" s="372"/>
      <c r="GY32" s="372"/>
      <c r="GZ32" s="372"/>
      <c r="HA32" s="372"/>
      <c r="HB32" s="372"/>
      <c r="HC32" s="372"/>
      <c r="HD32" s="372"/>
      <c r="HE32" s="372"/>
      <c r="HF32" s="372"/>
      <c r="HG32" s="372"/>
      <c r="HH32" s="372"/>
      <c r="HI32" s="372"/>
      <c r="HJ32" s="372"/>
      <c r="HK32" s="372"/>
      <c r="HL32" s="372"/>
      <c r="HM32" s="372"/>
      <c r="HN32" s="372"/>
      <c r="HO32" s="372"/>
      <c r="HP32" s="372"/>
      <c r="HQ32" s="372"/>
      <c r="HR32" s="372"/>
      <c r="HS32" s="372"/>
      <c r="HT32" s="372"/>
      <c r="HU32" s="372"/>
      <c r="HV32" s="372"/>
      <c r="HW32" s="372"/>
    </row>
    <row r="33" spans="1:232" ht="15.6" customHeight="1">
      <c r="A33" s="369" t="s">
        <v>368</v>
      </c>
      <c r="B33" s="395">
        <v>906000</v>
      </c>
      <c r="C33" s="500">
        <f>ROUND(1097629.62+-93424.41,-3)</f>
        <v>1004000</v>
      </c>
      <c r="D33" s="1021"/>
      <c r="E33" s="384">
        <f t="shared" si="2"/>
        <v>0.10816777041942616</v>
      </c>
      <c r="F33" s="385"/>
      <c r="G33" s="367"/>
      <c r="H33" s="367"/>
      <c r="I33" s="367"/>
      <c r="J33" s="367"/>
      <c r="K33" s="1006"/>
      <c r="L33" s="602"/>
      <c r="M33" s="926"/>
      <c r="N33" s="602">
        <f>69+18+4+8</f>
        <v>99</v>
      </c>
      <c r="O33" s="602"/>
      <c r="P33" s="602"/>
      <c r="Q33" s="602"/>
      <c r="R33" s="371"/>
      <c r="S33" s="371"/>
      <c r="T33" s="371"/>
      <c r="U33" s="371"/>
      <c r="V33" s="371"/>
      <c r="W33" s="371"/>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D33" s="372"/>
      <c r="CE33" s="372"/>
      <c r="CF33" s="372"/>
      <c r="CG33" s="372"/>
      <c r="CH33" s="372"/>
      <c r="CI33" s="372"/>
      <c r="CJ33" s="372"/>
      <c r="CK33" s="372"/>
      <c r="CL33" s="372"/>
      <c r="CM33" s="372"/>
      <c r="CN33" s="372"/>
      <c r="CO33" s="372"/>
      <c r="CP33" s="372"/>
      <c r="CQ33" s="372"/>
      <c r="CR33" s="372"/>
      <c r="CS33" s="372"/>
      <c r="CT33" s="372"/>
      <c r="CU33" s="372"/>
      <c r="CV33" s="372"/>
      <c r="CW33" s="372"/>
      <c r="CX33" s="372"/>
      <c r="CY33" s="372"/>
      <c r="CZ33" s="372"/>
      <c r="DA33" s="372"/>
      <c r="DB33" s="372"/>
      <c r="DC33" s="372"/>
      <c r="DD33" s="372"/>
      <c r="DE33" s="372"/>
      <c r="DF33" s="372"/>
      <c r="DG33" s="372"/>
      <c r="DH33" s="372"/>
      <c r="DI33" s="372"/>
      <c r="DJ33" s="372"/>
      <c r="DK33" s="372"/>
      <c r="DL33" s="372"/>
      <c r="DM33" s="372"/>
      <c r="DN33" s="372"/>
      <c r="DO33" s="372"/>
      <c r="DP33" s="372"/>
      <c r="DQ33" s="372"/>
      <c r="DR33" s="372"/>
      <c r="DS33" s="372"/>
      <c r="DT33" s="372"/>
      <c r="DU33" s="372"/>
      <c r="DV33" s="372"/>
      <c r="DW33" s="372"/>
      <c r="DX33" s="372"/>
      <c r="DY33" s="372"/>
      <c r="DZ33" s="372"/>
      <c r="EA33" s="372"/>
      <c r="EB33" s="372"/>
      <c r="EC33" s="372"/>
      <c r="ED33" s="372"/>
      <c r="EE33" s="372"/>
      <c r="EF33" s="372"/>
      <c r="EG33" s="372"/>
      <c r="EH33" s="372"/>
      <c r="EI33" s="372"/>
      <c r="EJ33" s="372"/>
      <c r="EK33" s="372"/>
      <c r="EL33" s="372"/>
      <c r="EM33" s="372"/>
      <c r="EN33" s="372"/>
      <c r="EO33" s="372"/>
      <c r="EP33" s="372"/>
      <c r="EQ33" s="372"/>
      <c r="ER33" s="372"/>
      <c r="ES33" s="372"/>
      <c r="ET33" s="372"/>
      <c r="EU33" s="372"/>
      <c r="EV33" s="372"/>
      <c r="EW33" s="372"/>
      <c r="EX33" s="372"/>
      <c r="EY33" s="372"/>
      <c r="EZ33" s="372"/>
      <c r="FA33" s="372"/>
      <c r="FB33" s="372"/>
      <c r="FC33" s="372"/>
      <c r="FD33" s="372"/>
      <c r="FE33" s="372"/>
      <c r="FF33" s="372"/>
      <c r="FG33" s="372"/>
      <c r="FH33" s="372"/>
      <c r="FI33" s="372"/>
      <c r="FJ33" s="372"/>
      <c r="FK33" s="372"/>
      <c r="FL33" s="372"/>
      <c r="FM33" s="372"/>
      <c r="FN33" s="372"/>
      <c r="FO33" s="372"/>
      <c r="FP33" s="372"/>
      <c r="FQ33" s="372"/>
      <c r="FR33" s="372"/>
      <c r="FS33" s="372"/>
      <c r="FT33" s="372"/>
      <c r="FU33" s="372"/>
      <c r="FV33" s="372"/>
      <c r="FW33" s="372"/>
      <c r="FX33" s="372"/>
      <c r="FY33" s="372"/>
      <c r="FZ33" s="372"/>
      <c r="GA33" s="372"/>
      <c r="GB33" s="372"/>
      <c r="GC33" s="372"/>
      <c r="GD33" s="372"/>
      <c r="GE33" s="372"/>
      <c r="GF33" s="372"/>
      <c r="GG33" s="372"/>
      <c r="GH33" s="372"/>
      <c r="GI33" s="372"/>
      <c r="GJ33" s="372"/>
      <c r="GK33" s="372"/>
      <c r="GL33" s="372"/>
      <c r="GM33" s="372"/>
      <c r="GN33" s="372"/>
      <c r="GO33" s="372"/>
      <c r="GP33" s="372"/>
      <c r="GQ33" s="372"/>
      <c r="GR33" s="372"/>
      <c r="GS33" s="372"/>
      <c r="GT33" s="372"/>
      <c r="GU33" s="372"/>
      <c r="GV33" s="372"/>
      <c r="GW33" s="372"/>
      <c r="GX33" s="372"/>
      <c r="GY33" s="372"/>
      <c r="GZ33" s="372"/>
      <c r="HA33" s="372"/>
      <c r="HB33" s="372"/>
      <c r="HC33" s="372"/>
      <c r="HD33" s="372"/>
      <c r="HE33" s="372"/>
      <c r="HF33" s="372"/>
      <c r="HG33" s="372"/>
      <c r="HH33" s="372"/>
      <c r="HI33" s="372"/>
      <c r="HJ33" s="372"/>
      <c r="HK33" s="372"/>
      <c r="HL33" s="372"/>
      <c r="HM33" s="372"/>
      <c r="HN33" s="372"/>
      <c r="HO33" s="372"/>
      <c r="HP33" s="372"/>
      <c r="HQ33" s="372"/>
      <c r="HR33" s="372"/>
      <c r="HS33" s="372"/>
      <c r="HT33" s="372"/>
      <c r="HU33" s="372"/>
      <c r="HV33" s="372"/>
      <c r="HW33" s="372"/>
    </row>
    <row r="34" spans="1:232" ht="15.6" customHeight="1">
      <c r="A34" s="369" t="s">
        <v>369</v>
      </c>
      <c r="B34" s="395">
        <v>219000</v>
      </c>
      <c r="C34" s="500">
        <f>ROUND(181411.8+-7276.22,-3)</f>
        <v>174000</v>
      </c>
      <c r="D34" s="1021"/>
      <c r="E34" s="384">
        <f t="shared" si="2"/>
        <v>-0.20547945205479456</v>
      </c>
      <c r="F34" s="385"/>
      <c r="G34" s="367"/>
      <c r="H34" s="367"/>
      <c r="I34" s="367"/>
      <c r="J34" s="367"/>
      <c r="K34" s="1006"/>
      <c r="L34" s="602"/>
      <c r="M34" s="926"/>
      <c r="N34" s="602">
        <f>17.8+69.4+4.4+8.3</f>
        <v>99.9</v>
      </c>
      <c r="O34" s="602"/>
      <c r="P34" s="602"/>
      <c r="Q34" s="602"/>
      <c r="R34" s="371"/>
      <c r="S34" s="371"/>
      <c r="T34" s="371"/>
      <c r="U34" s="371"/>
      <c r="V34" s="371"/>
      <c r="W34" s="371"/>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372"/>
      <c r="DC34" s="372"/>
      <c r="DD34" s="372"/>
      <c r="DE34" s="372"/>
      <c r="DF34" s="372"/>
      <c r="DG34" s="372"/>
      <c r="DH34" s="372"/>
      <c r="DI34" s="372"/>
      <c r="DJ34" s="372"/>
      <c r="DK34" s="372"/>
      <c r="DL34" s="372"/>
      <c r="DM34" s="372"/>
      <c r="DN34" s="372"/>
      <c r="DO34" s="372"/>
      <c r="DP34" s="372"/>
      <c r="DQ34" s="372"/>
      <c r="DR34" s="372"/>
      <c r="DS34" s="372"/>
      <c r="DT34" s="372"/>
      <c r="DU34" s="372"/>
      <c r="DV34" s="372"/>
      <c r="DW34" s="372"/>
      <c r="DX34" s="372"/>
      <c r="DY34" s="372"/>
      <c r="DZ34" s="372"/>
      <c r="EA34" s="372"/>
      <c r="EB34" s="372"/>
      <c r="EC34" s="372"/>
      <c r="ED34" s="372"/>
      <c r="EE34" s="372"/>
      <c r="EF34" s="372"/>
      <c r="EG34" s="372"/>
      <c r="EH34" s="372"/>
      <c r="EI34" s="372"/>
      <c r="EJ34" s="372"/>
      <c r="EK34" s="372"/>
      <c r="EL34" s="372"/>
      <c r="EM34" s="372"/>
      <c r="EN34" s="372"/>
      <c r="EO34" s="372"/>
      <c r="EP34" s="372"/>
      <c r="EQ34" s="372"/>
      <c r="ER34" s="372"/>
      <c r="ES34" s="372"/>
      <c r="ET34" s="372"/>
      <c r="EU34" s="372"/>
      <c r="EV34" s="372"/>
      <c r="EW34" s="372"/>
      <c r="EX34" s="372"/>
      <c r="EY34" s="372"/>
      <c r="EZ34" s="372"/>
      <c r="FA34" s="372"/>
      <c r="FB34" s="372"/>
      <c r="FC34" s="372"/>
      <c r="FD34" s="372"/>
      <c r="FE34" s="372"/>
      <c r="FF34" s="372"/>
      <c r="FG34" s="372"/>
      <c r="FH34" s="372"/>
      <c r="FI34" s="372"/>
      <c r="FJ34" s="372"/>
      <c r="FK34" s="372"/>
      <c r="FL34" s="372"/>
      <c r="FM34" s="372"/>
      <c r="FN34" s="372"/>
      <c r="FO34" s="372"/>
      <c r="FP34" s="372"/>
      <c r="FQ34" s="372"/>
      <c r="FR34" s="372"/>
      <c r="FS34" s="372"/>
      <c r="FT34" s="372"/>
      <c r="FU34" s="372"/>
      <c r="FV34" s="372"/>
      <c r="FW34" s="372"/>
      <c r="FX34" s="372"/>
      <c r="FY34" s="372"/>
      <c r="FZ34" s="372"/>
      <c r="GA34" s="372"/>
      <c r="GB34" s="372"/>
      <c r="GC34" s="372"/>
      <c r="GD34" s="372"/>
      <c r="GE34" s="372"/>
      <c r="GF34" s="372"/>
      <c r="GG34" s="372"/>
      <c r="GH34" s="372"/>
      <c r="GI34" s="372"/>
      <c r="GJ34" s="372"/>
      <c r="GK34" s="372"/>
      <c r="GL34" s="372"/>
      <c r="GM34" s="372"/>
      <c r="GN34" s="372"/>
      <c r="GO34" s="372"/>
      <c r="GP34" s="372"/>
      <c r="GQ34" s="372"/>
      <c r="GR34" s="372"/>
      <c r="GS34" s="372"/>
      <c r="GT34" s="372"/>
      <c r="GU34" s="372"/>
      <c r="GV34" s="372"/>
      <c r="GW34" s="372"/>
      <c r="GX34" s="372"/>
      <c r="GY34" s="372"/>
      <c r="GZ34" s="372"/>
      <c r="HA34" s="372"/>
      <c r="HB34" s="372"/>
      <c r="HC34" s="372"/>
      <c r="HD34" s="372"/>
      <c r="HE34" s="372"/>
      <c r="HF34" s="372"/>
      <c r="HG34" s="372"/>
      <c r="HH34" s="372"/>
      <c r="HI34" s="372"/>
      <c r="HJ34" s="372"/>
      <c r="HK34" s="372"/>
      <c r="HL34" s="372"/>
      <c r="HM34" s="372"/>
      <c r="HN34" s="372"/>
      <c r="HO34" s="372"/>
      <c r="HP34" s="372"/>
      <c r="HQ34" s="372"/>
      <c r="HR34" s="372"/>
      <c r="HS34" s="372"/>
      <c r="HT34" s="372"/>
      <c r="HU34" s="372"/>
      <c r="HV34" s="372"/>
      <c r="HW34" s="372"/>
    </row>
    <row r="35" spans="1:232" ht="15.6" customHeight="1">
      <c r="A35" s="369" t="s">
        <v>345</v>
      </c>
      <c r="B35" s="395">
        <v>126000</v>
      </c>
      <c r="C35" s="500">
        <f>ROUND(88236.43,-3)</f>
        <v>88000</v>
      </c>
      <c r="D35" s="1021" t="s">
        <v>1034</v>
      </c>
      <c r="E35" s="394">
        <f t="shared" si="2"/>
        <v>-0.30158730158730163</v>
      </c>
      <c r="F35" s="385"/>
      <c r="G35" s="367"/>
      <c r="H35" s="367"/>
      <c r="I35" s="367"/>
      <c r="J35" s="367"/>
      <c r="K35" s="386"/>
      <c r="L35" s="602"/>
      <c r="M35" s="926"/>
      <c r="N35" s="602">
        <f>18+70+4+8</f>
        <v>100</v>
      </c>
      <c r="O35" s="602"/>
      <c r="P35" s="602"/>
      <c r="Q35" s="602"/>
      <c r="R35" s="371"/>
      <c r="S35" s="371"/>
      <c r="T35" s="371"/>
      <c r="U35" s="371"/>
      <c r="V35" s="371"/>
      <c r="W35" s="371"/>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372"/>
      <c r="CC35" s="372"/>
      <c r="CD35" s="372"/>
      <c r="CE35" s="372"/>
      <c r="CF35" s="372"/>
      <c r="CG35" s="372"/>
      <c r="CH35" s="372"/>
      <c r="CI35" s="372"/>
      <c r="CJ35" s="372"/>
      <c r="CK35" s="372"/>
      <c r="CL35" s="372"/>
      <c r="CM35" s="372"/>
      <c r="CN35" s="372"/>
      <c r="CO35" s="372"/>
      <c r="CP35" s="372"/>
      <c r="CQ35" s="372"/>
      <c r="CR35" s="372"/>
      <c r="CS35" s="372"/>
      <c r="CT35" s="372"/>
      <c r="CU35" s="372"/>
      <c r="CV35" s="372"/>
      <c r="CW35" s="372"/>
      <c r="CX35" s="372"/>
      <c r="CY35" s="372"/>
      <c r="CZ35" s="372"/>
      <c r="DA35" s="372"/>
      <c r="DB35" s="372"/>
      <c r="DC35" s="372"/>
      <c r="DD35" s="372"/>
      <c r="DE35" s="372"/>
      <c r="DF35" s="372"/>
      <c r="DG35" s="372"/>
      <c r="DH35" s="372"/>
      <c r="DI35" s="372"/>
      <c r="DJ35" s="372"/>
      <c r="DK35" s="372"/>
      <c r="DL35" s="372"/>
      <c r="DM35" s="372"/>
      <c r="DN35" s="372"/>
      <c r="DO35" s="372"/>
      <c r="DP35" s="372"/>
      <c r="DQ35" s="372"/>
      <c r="DR35" s="372"/>
      <c r="DS35" s="372"/>
      <c r="DT35" s="372"/>
      <c r="DU35" s="372"/>
      <c r="DV35" s="372"/>
      <c r="DW35" s="372"/>
      <c r="DX35" s="372"/>
      <c r="DY35" s="372"/>
      <c r="DZ35" s="372"/>
      <c r="EA35" s="372"/>
      <c r="EB35" s="372"/>
      <c r="EC35" s="372"/>
      <c r="ED35" s="372"/>
      <c r="EE35" s="372"/>
      <c r="EF35" s="372"/>
      <c r="EG35" s="372"/>
      <c r="EH35" s="372"/>
      <c r="EI35" s="372"/>
      <c r="EJ35" s="372"/>
      <c r="EK35" s="372"/>
      <c r="EL35" s="372"/>
      <c r="EM35" s="372"/>
      <c r="EN35" s="372"/>
      <c r="EO35" s="372"/>
      <c r="EP35" s="372"/>
      <c r="EQ35" s="372"/>
      <c r="ER35" s="372"/>
      <c r="ES35" s="372"/>
      <c r="ET35" s="372"/>
      <c r="EU35" s="372"/>
      <c r="EV35" s="372"/>
      <c r="EW35" s="372"/>
      <c r="EX35" s="372"/>
      <c r="EY35" s="372"/>
      <c r="EZ35" s="372"/>
      <c r="FA35" s="372"/>
      <c r="FB35" s="372"/>
      <c r="FC35" s="372"/>
      <c r="FD35" s="372"/>
      <c r="FE35" s="372"/>
      <c r="FF35" s="372"/>
      <c r="FG35" s="372"/>
      <c r="FH35" s="372"/>
      <c r="FI35" s="372"/>
      <c r="FJ35" s="372"/>
      <c r="FK35" s="372"/>
      <c r="FL35" s="372"/>
      <c r="FM35" s="372"/>
      <c r="FN35" s="372"/>
      <c r="FO35" s="372"/>
      <c r="FP35" s="372"/>
      <c r="FQ35" s="372"/>
      <c r="FR35" s="372"/>
      <c r="FS35" s="372"/>
      <c r="FT35" s="372"/>
      <c r="FU35" s="372"/>
      <c r="FV35" s="372"/>
      <c r="FW35" s="372"/>
      <c r="FX35" s="372"/>
      <c r="FY35" s="372"/>
      <c r="FZ35" s="372"/>
      <c r="GA35" s="372"/>
      <c r="GB35" s="372"/>
      <c r="GC35" s="372"/>
      <c r="GD35" s="372"/>
      <c r="GE35" s="372"/>
      <c r="GF35" s="372"/>
      <c r="GG35" s="372"/>
      <c r="GH35" s="372"/>
      <c r="GI35" s="372"/>
      <c r="GJ35" s="372"/>
      <c r="GK35" s="372"/>
      <c r="GL35" s="372"/>
      <c r="GM35" s="372"/>
      <c r="GN35" s="372"/>
      <c r="GO35" s="372"/>
      <c r="GP35" s="372"/>
      <c r="GQ35" s="372"/>
      <c r="GR35" s="372"/>
      <c r="GS35" s="372"/>
      <c r="GT35" s="372"/>
      <c r="GU35" s="372"/>
      <c r="GV35" s="372"/>
      <c r="GW35" s="372"/>
      <c r="GX35" s="372"/>
      <c r="GY35" s="372"/>
      <c r="GZ35" s="372"/>
      <c r="HA35" s="372"/>
      <c r="HB35" s="372"/>
      <c r="HC35" s="372"/>
      <c r="HD35" s="372"/>
      <c r="HE35" s="372"/>
      <c r="HF35" s="372"/>
      <c r="HG35" s="372"/>
      <c r="HH35" s="372"/>
      <c r="HI35" s="372"/>
      <c r="HJ35" s="372"/>
      <c r="HK35" s="372"/>
      <c r="HL35" s="372"/>
      <c r="HM35" s="372"/>
      <c r="HN35" s="372"/>
      <c r="HO35" s="372"/>
      <c r="HP35" s="372"/>
      <c r="HQ35" s="372"/>
      <c r="HR35" s="372"/>
      <c r="HS35" s="372"/>
      <c r="HT35" s="372"/>
      <c r="HU35" s="372"/>
      <c r="HV35" s="372"/>
      <c r="HW35" s="372"/>
    </row>
    <row r="36" spans="1:232" ht="15.6" customHeight="1">
      <c r="A36" s="369" t="s">
        <v>344</v>
      </c>
      <c r="B36" s="395">
        <v>116000</v>
      </c>
      <c r="C36" s="366">
        <f>ROUND(99316.25,-3)</f>
        <v>99000</v>
      </c>
      <c r="E36" s="502">
        <f t="shared" si="2"/>
        <v>-0.14655172413793105</v>
      </c>
      <c r="F36" s="385"/>
      <c r="G36" s="367"/>
      <c r="H36" s="367"/>
      <c r="I36" s="367"/>
      <c r="J36" s="367"/>
      <c r="K36" s="386"/>
      <c r="L36" s="371"/>
      <c r="M36" s="387"/>
      <c r="N36" s="371"/>
      <c r="O36" s="371"/>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372"/>
      <c r="CX36" s="372"/>
      <c r="CY36" s="372"/>
      <c r="CZ36" s="372"/>
      <c r="DA36" s="372"/>
      <c r="DB36" s="372"/>
      <c r="DC36" s="372"/>
      <c r="DD36" s="372"/>
      <c r="DE36" s="372"/>
      <c r="DF36" s="372"/>
      <c r="DG36" s="372"/>
      <c r="DH36" s="372"/>
      <c r="DI36" s="372"/>
      <c r="DJ36" s="372"/>
      <c r="DK36" s="372"/>
      <c r="DL36" s="372"/>
      <c r="DM36" s="372"/>
      <c r="DN36" s="372"/>
      <c r="DO36" s="372"/>
      <c r="DP36" s="372"/>
      <c r="DQ36" s="372"/>
      <c r="DR36" s="372"/>
      <c r="DS36" s="372"/>
      <c r="DT36" s="372"/>
      <c r="DU36" s="372"/>
      <c r="DV36" s="372"/>
      <c r="DW36" s="372"/>
      <c r="DX36" s="372"/>
      <c r="DY36" s="372"/>
      <c r="DZ36" s="372"/>
      <c r="EA36" s="372"/>
      <c r="EB36" s="372"/>
      <c r="EC36" s="372"/>
      <c r="ED36" s="372"/>
      <c r="EE36" s="372"/>
      <c r="EF36" s="372"/>
      <c r="EG36" s="372"/>
      <c r="EH36" s="372"/>
      <c r="EI36" s="372"/>
      <c r="EJ36" s="372"/>
      <c r="EK36" s="372"/>
      <c r="EL36" s="372"/>
      <c r="EM36" s="372"/>
      <c r="EN36" s="372"/>
      <c r="EO36" s="372"/>
      <c r="EP36" s="372"/>
      <c r="EQ36" s="372"/>
      <c r="ER36" s="372"/>
      <c r="ES36" s="372"/>
      <c r="ET36" s="372"/>
      <c r="EU36" s="372"/>
      <c r="EV36" s="372"/>
      <c r="EW36" s="372"/>
      <c r="EX36" s="372"/>
      <c r="EY36" s="372"/>
      <c r="EZ36" s="372"/>
      <c r="FA36" s="372"/>
      <c r="FB36" s="372"/>
      <c r="FC36" s="372"/>
      <c r="FD36" s="372"/>
      <c r="FE36" s="372"/>
      <c r="FF36" s="372"/>
      <c r="FG36" s="372"/>
      <c r="FH36" s="372"/>
      <c r="FI36" s="372"/>
      <c r="FJ36" s="372"/>
      <c r="FK36" s="372"/>
      <c r="FL36" s="372"/>
      <c r="FM36" s="372"/>
      <c r="FN36" s="372"/>
      <c r="FO36" s="372"/>
      <c r="FP36" s="372"/>
      <c r="FQ36" s="372"/>
      <c r="FR36" s="372"/>
      <c r="FS36" s="372"/>
      <c r="FT36" s="372"/>
      <c r="FU36" s="372"/>
      <c r="FV36" s="372"/>
      <c r="FW36" s="372"/>
      <c r="FX36" s="372"/>
      <c r="FY36" s="372"/>
      <c r="FZ36" s="372"/>
      <c r="GA36" s="372"/>
      <c r="GB36" s="372"/>
      <c r="GC36" s="372"/>
      <c r="GD36" s="372"/>
      <c r="GE36" s="372"/>
      <c r="GF36" s="372"/>
      <c r="GG36" s="372"/>
      <c r="GH36" s="372"/>
      <c r="GI36" s="372"/>
      <c r="GJ36" s="372"/>
      <c r="GK36" s="372"/>
      <c r="GL36" s="372"/>
      <c r="GM36" s="372"/>
      <c r="GN36" s="372"/>
      <c r="GO36" s="372"/>
      <c r="GP36" s="372"/>
      <c r="GQ36" s="372"/>
      <c r="GR36" s="372"/>
      <c r="GS36" s="372"/>
      <c r="GT36" s="372"/>
      <c r="GU36" s="372"/>
      <c r="GV36" s="372"/>
      <c r="GW36" s="372"/>
      <c r="GX36" s="372"/>
      <c r="GY36" s="372"/>
      <c r="GZ36" s="372"/>
      <c r="HA36" s="372"/>
      <c r="HB36" s="372"/>
      <c r="HC36" s="372"/>
      <c r="HD36" s="372"/>
      <c r="HE36" s="372"/>
      <c r="HF36" s="372"/>
      <c r="HG36" s="372"/>
      <c r="HH36" s="372"/>
      <c r="HI36" s="372"/>
      <c r="HJ36" s="372"/>
      <c r="HK36" s="372"/>
      <c r="HL36" s="372"/>
      <c r="HM36" s="372"/>
      <c r="HN36" s="372"/>
      <c r="HO36" s="372"/>
      <c r="HP36" s="372"/>
      <c r="HQ36" s="372"/>
      <c r="HR36" s="372"/>
      <c r="HS36" s="372"/>
      <c r="HT36" s="372"/>
      <c r="HU36" s="372"/>
      <c r="HV36" s="372"/>
      <c r="HW36" s="372"/>
    </row>
    <row r="37" spans="1:232" ht="15.6" customHeight="1">
      <c r="C37" s="389"/>
      <c r="F37" s="385"/>
      <c r="G37" s="367"/>
      <c r="H37" s="367"/>
      <c r="I37" s="367"/>
      <c r="J37" s="367"/>
      <c r="K37" s="386"/>
      <c r="L37" s="371"/>
      <c r="M37" s="387"/>
      <c r="O37" s="371"/>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72"/>
      <c r="CU37" s="372"/>
      <c r="CV37" s="372"/>
      <c r="CW37" s="372"/>
      <c r="CX37" s="372"/>
      <c r="CY37" s="372"/>
      <c r="CZ37" s="372"/>
      <c r="DA37" s="372"/>
      <c r="DB37" s="372"/>
      <c r="DC37" s="372"/>
      <c r="DD37" s="372"/>
      <c r="DE37" s="372"/>
      <c r="DF37" s="372"/>
      <c r="DG37" s="372"/>
      <c r="DH37" s="372"/>
      <c r="DI37" s="372"/>
      <c r="DJ37" s="372"/>
      <c r="DK37" s="372"/>
      <c r="DL37" s="372"/>
      <c r="DM37" s="372"/>
      <c r="DN37" s="372"/>
      <c r="DO37" s="372"/>
      <c r="DP37" s="372"/>
      <c r="DQ37" s="372"/>
      <c r="DR37" s="372"/>
      <c r="DS37" s="372"/>
      <c r="DT37" s="372"/>
      <c r="DU37" s="372"/>
      <c r="DV37" s="372"/>
      <c r="DW37" s="372"/>
      <c r="DX37" s="372"/>
      <c r="DY37" s="372"/>
      <c r="DZ37" s="372"/>
      <c r="EA37" s="372"/>
      <c r="EB37" s="372"/>
      <c r="EC37" s="372"/>
      <c r="ED37" s="372"/>
      <c r="EE37" s="372"/>
      <c r="EF37" s="372"/>
      <c r="EG37" s="372"/>
      <c r="EH37" s="372"/>
      <c r="EI37" s="372"/>
      <c r="EJ37" s="372"/>
      <c r="EK37" s="372"/>
      <c r="EL37" s="372"/>
      <c r="EM37" s="372"/>
      <c r="EN37" s="372"/>
      <c r="EO37" s="372"/>
      <c r="EP37" s="372"/>
      <c r="EQ37" s="372"/>
      <c r="ER37" s="372"/>
      <c r="ES37" s="372"/>
      <c r="ET37" s="372"/>
      <c r="EU37" s="372"/>
      <c r="EV37" s="372"/>
      <c r="EW37" s="372"/>
      <c r="EX37" s="372"/>
      <c r="EY37" s="372"/>
      <c r="EZ37" s="372"/>
      <c r="FA37" s="372"/>
      <c r="FB37" s="372"/>
      <c r="FC37" s="372"/>
      <c r="FD37" s="372"/>
      <c r="FE37" s="372"/>
      <c r="FF37" s="372"/>
      <c r="FG37" s="372"/>
      <c r="FH37" s="372"/>
      <c r="FI37" s="372"/>
      <c r="FJ37" s="372"/>
      <c r="FK37" s="372"/>
      <c r="FL37" s="372"/>
      <c r="FM37" s="372"/>
      <c r="FN37" s="372"/>
      <c r="FO37" s="372"/>
      <c r="FP37" s="372"/>
      <c r="FQ37" s="372"/>
      <c r="FR37" s="372"/>
      <c r="FS37" s="372"/>
      <c r="FT37" s="372"/>
      <c r="FU37" s="372"/>
      <c r="FV37" s="372"/>
      <c r="FW37" s="372"/>
      <c r="FX37" s="372"/>
      <c r="FY37" s="372"/>
      <c r="FZ37" s="372"/>
      <c r="GA37" s="372"/>
      <c r="GB37" s="372"/>
      <c r="GC37" s="372"/>
      <c r="GD37" s="372"/>
      <c r="GE37" s="372"/>
      <c r="GF37" s="372"/>
      <c r="GG37" s="372"/>
      <c r="GH37" s="372"/>
      <c r="GI37" s="372"/>
      <c r="GJ37" s="372"/>
      <c r="GK37" s="372"/>
      <c r="GL37" s="372"/>
      <c r="GM37" s="372"/>
      <c r="GN37" s="372"/>
      <c r="GO37" s="372"/>
      <c r="GP37" s="372"/>
      <c r="GQ37" s="372"/>
      <c r="GR37" s="372"/>
      <c r="GS37" s="372"/>
      <c r="GT37" s="372"/>
      <c r="GU37" s="372"/>
      <c r="GV37" s="372"/>
      <c r="GW37" s="372"/>
      <c r="GX37" s="372"/>
      <c r="GY37" s="372"/>
      <c r="GZ37" s="372"/>
      <c r="HA37" s="372"/>
      <c r="HB37" s="372"/>
      <c r="HC37" s="372"/>
      <c r="HD37" s="372"/>
      <c r="HE37" s="372"/>
      <c r="HF37" s="372"/>
      <c r="HG37" s="372"/>
      <c r="HH37" s="372"/>
      <c r="HI37" s="372"/>
      <c r="HJ37" s="372"/>
      <c r="HK37" s="372"/>
      <c r="HL37" s="372"/>
      <c r="HM37" s="372"/>
      <c r="HN37" s="372"/>
      <c r="HO37" s="372"/>
      <c r="HP37" s="372"/>
      <c r="HQ37" s="372"/>
      <c r="HR37" s="372"/>
      <c r="HS37" s="372"/>
      <c r="HT37" s="372"/>
      <c r="HU37" s="372"/>
      <c r="HV37" s="372"/>
      <c r="HW37" s="372"/>
    </row>
    <row r="38" spans="1:232" ht="15.6" customHeight="1">
      <c r="A38" s="376" t="s">
        <v>978</v>
      </c>
      <c r="B38" s="391">
        <f>SUM(B21:B36)</f>
        <v>792553000</v>
      </c>
      <c r="C38" s="391">
        <f>SUM(C21:C36)</f>
        <v>799920000</v>
      </c>
      <c r="D38" s="392"/>
      <c r="E38" s="393">
        <f>(C38/B38)-1</f>
        <v>9.2952774136241256E-3</v>
      </c>
      <c r="F38" s="367"/>
      <c r="G38" s="367"/>
      <c r="H38" s="367"/>
      <c r="I38" s="367"/>
      <c r="J38" s="367"/>
      <c r="K38" s="386"/>
      <c r="L38" s="371"/>
      <c r="M38" s="387"/>
      <c r="N38" s="371"/>
      <c r="O38" s="371"/>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c r="CX38" s="372"/>
      <c r="CY38" s="372"/>
      <c r="CZ38" s="372"/>
      <c r="DA38" s="372"/>
      <c r="DB38" s="372"/>
      <c r="DC38" s="372"/>
      <c r="DD38" s="372"/>
      <c r="DE38" s="372"/>
      <c r="DF38" s="372"/>
      <c r="DG38" s="372"/>
      <c r="DH38" s="372"/>
      <c r="DI38" s="372"/>
      <c r="DJ38" s="372"/>
      <c r="DK38" s="372"/>
      <c r="DL38" s="372"/>
      <c r="DM38" s="372"/>
      <c r="DN38" s="372"/>
      <c r="DO38" s="372"/>
      <c r="DP38" s="372"/>
      <c r="DQ38" s="372"/>
      <c r="DR38" s="372"/>
      <c r="DS38" s="372"/>
      <c r="DT38" s="372"/>
      <c r="DU38" s="372"/>
      <c r="DV38" s="372"/>
      <c r="DW38" s="372"/>
      <c r="DX38" s="372"/>
      <c r="DY38" s="372"/>
      <c r="DZ38" s="372"/>
      <c r="EA38" s="372"/>
      <c r="EB38" s="372"/>
      <c r="EC38" s="372"/>
      <c r="ED38" s="372"/>
      <c r="EE38" s="372"/>
      <c r="EF38" s="372"/>
      <c r="EG38" s="372"/>
      <c r="EH38" s="372"/>
      <c r="EI38" s="372"/>
      <c r="EJ38" s="372"/>
      <c r="EK38" s="372"/>
      <c r="EL38" s="372"/>
      <c r="EM38" s="372"/>
      <c r="EN38" s="372"/>
      <c r="EO38" s="372"/>
      <c r="EP38" s="372"/>
      <c r="EQ38" s="372"/>
      <c r="ER38" s="372"/>
      <c r="ES38" s="372"/>
      <c r="ET38" s="372"/>
      <c r="EU38" s="372"/>
      <c r="EV38" s="372"/>
      <c r="EW38" s="372"/>
      <c r="EX38" s="372"/>
      <c r="EY38" s="372"/>
      <c r="EZ38" s="372"/>
      <c r="FA38" s="372"/>
      <c r="FB38" s="372"/>
      <c r="FC38" s="372"/>
      <c r="FD38" s="372"/>
      <c r="FE38" s="372"/>
      <c r="FF38" s="372"/>
      <c r="FG38" s="372"/>
      <c r="FH38" s="372"/>
      <c r="FI38" s="372"/>
      <c r="FJ38" s="372"/>
      <c r="FK38" s="372"/>
      <c r="FL38" s="372"/>
      <c r="FM38" s="372"/>
      <c r="FN38" s="372"/>
      <c r="FO38" s="372"/>
      <c r="FP38" s="372"/>
      <c r="FQ38" s="372"/>
      <c r="FR38" s="372"/>
      <c r="FS38" s="372"/>
      <c r="FT38" s="372"/>
      <c r="FU38" s="372"/>
      <c r="FV38" s="372"/>
      <c r="FW38" s="372"/>
      <c r="FX38" s="372"/>
      <c r="FY38" s="372"/>
      <c r="FZ38" s="372"/>
      <c r="GA38" s="372"/>
      <c r="GB38" s="372"/>
      <c r="GC38" s="372"/>
      <c r="GD38" s="372"/>
      <c r="GE38" s="372"/>
      <c r="GF38" s="372"/>
      <c r="GG38" s="372"/>
      <c r="GH38" s="372"/>
      <c r="GI38" s="372"/>
      <c r="GJ38" s="372"/>
      <c r="GK38" s="372"/>
      <c r="GL38" s="372"/>
      <c r="GM38" s="372"/>
      <c r="GN38" s="372"/>
      <c r="GO38" s="372"/>
      <c r="GP38" s="372"/>
      <c r="GQ38" s="372"/>
      <c r="GR38" s="372"/>
      <c r="GS38" s="372"/>
      <c r="GT38" s="372"/>
      <c r="GU38" s="372"/>
      <c r="GV38" s="372"/>
      <c r="GW38" s="372"/>
      <c r="GX38" s="372"/>
      <c r="GY38" s="372"/>
      <c r="GZ38" s="372"/>
      <c r="HA38" s="372"/>
      <c r="HB38" s="372"/>
      <c r="HC38" s="372"/>
      <c r="HD38" s="372"/>
      <c r="HE38" s="372"/>
      <c r="HF38" s="372"/>
      <c r="HG38" s="372"/>
      <c r="HH38" s="372"/>
      <c r="HI38" s="372"/>
      <c r="HJ38" s="372"/>
      <c r="HK38" s="372"/>
      <c r="HL38" s="372"/>
      <c r="HM38" s="372"/>
      <c r="HN38" s="372"/>
      <c r="HO38" s="372"/>
      <c r="HP38" s="372"/>
      <c r="HQ38" s="372"/>
      <c r="HR38" s="372"/>
      <c r="HS38" s="372"/>
      <c r="HT38" s="372"/>
      <c r="HU38" s="372"/>
      <c r="HV38" s="372"/>
      <c r="HW38" s="372"/>
    </row>
    <row r="39" spans="1:232" ht="15.6" customHeight="1">
      <c r="A39" s="396"/>
      <c r="B39" s="397"/>
      <c r="C39" s="397"/>
      <c r="D39" s="398"/>
      <c r="E39" s="399"/>
      <c r="F39" s="385"/>
      <c r="G39" s="367"/>
      <c r="H39" s="367"/>
      <c r="I39" s="367"/>
      <c r="J39" s="367"/>
      <c r="K39" s="386"/>
      <c r="L39" s="371"/>
      <c r="M39" s="387"/>
      <c r="N39" s="371"/>
      <c r="O39" s="371"/>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c r="CX39" s="372"/>
      <c r="CY39" s="372"/>
      <c r="CZ39" s="372"/>
      <c r="DA39" s="372"/>
      <c r="DB39" s="372"/>
      <c r="DC39" s="372"/>
      <c r="DD39" s="372"/>
      <c r="DE39" s="372"/>
      <c r="DF39" s="372"/>
      <c r="DG39" s="372"/>
      <c r="DH39" s="372"/>
      <c r="DI39" s="372"/>
      <c r="DJ39" s="372"/>
      <c r="DK39" s="372"/>
      <c r="DL39" s="372"/>
      <c r="DM39" s="372"/>
      <c r="DN39" s="372"/>
      <c r="DO39" s="372"/>
      <c r="DP39" s="372"/>
      <c r="DQ39" s="372"/>
      <c r="DR39" s="372"/>
      <c r="DS39" s="372"/>
      <c r="DT39" s="372"/>
      <c r="DU39" s="372"/>
      <c r="DV39" s="372"/>
      <c r="DW39" s="372"/>
      <c r="DX39" s="372"/>
      <c r="DY39" s="372"/>
      <c r="DZ39" s="372"/>
      <c r="EA39" s="372"/>
      <c r="EB39" s="372"/>
      <c r="EC39" s="372"/>
      <c r="ED39" s="372"/>
      <c r="EE39" s="372"/>
      <c r="EF39" s="372"/>
      <c r="EG39" s="372"/>
      <c r="EH39" s="372"/>
      <c r="EI39" s="372"/>
      <c r="EJ39" s="372"/>
      <c r="EK39" s="372"/>
      <c r="EL39" s="372"/>
      <c r="EM39" s="372"/>
      <c r="EN39" s="372"/>
      <c r="EO39" s="372"/>
      <c r="EP39" s="372"/>
      <c r="EQ39" s="372"/>
      <c r="ER39" s="372"/>
      <c r="ES39" s="372"/>
      <c r="ET39" s="372"/>
      <c r="EU39" s="372"/>
      <c r="EV39" s="372"/>
      <c r="EW39" s="372"/>
      <c r="EX39" s="372"/>
      <c r="EY39" s="372"/>
      <c r="EZ39" s="372"/>
      <c r="FA39" s="372"/>
      <c r="FB39" s="372"/>
      <c r="FC39" s="372"/>
      <c r="FD39" s="372"/>
      <c r="FE39" s="372"/>
      <c r="FF39" s="372"/>
      <c r="FG39" s="372"/>
      <c r="FH39" s="372"/>
      <c r="FI39" s="372"/>
      <c r="FJ39" s="372"/>
      <c r="FK39" s="372"/>
      <c r="FL39" s="372"/>
      <c r="FM39" s="372"/>
      <c r="FN39" s="372"/>
      <c r="FO39" s="372"/>
      <c r="FP39" s="372"/>
      <c r="FQ39" s="372"/>
      <c r="FR39" s="372"/>
      <c r="FS39" s="372"/>
      <c r="FT39" s="372"/>
      <c r="FU39" s="372"/>
      <c r="FV39" s="372"/>
      <c r="FW39" s="372"/>
      <c r="FX39" s="372"/>
      <c r="FY39" s="372"/>
      <c r="FZ39" s="372"/>
      <c r="GA39" s="372"/>
      <c r="GB39" s="372"/>
      <c r="GC39" s="372"/>
      <c r="GD39" s="372"/>
      <c r="GE39" s="372"/>
      <c r="GF39" s="372"/>
      <c r="GG39" s="372"/>
      <c r="GH39" s="372"/>
      <c r="GI39" s="372"/>
      <c r="GJ39" s="372"/>
      <c r="GK39" s="372"/>
      <c r="GL39" s="372"/>
      <c r="GM39" s="372"/>
      <c r="GN39" s="372"/>
      <c r="GO39" s="372"/>
      <c r="GP39" s="372"/>
      <c r="GQ39" s="372"/>
      <c r="GR39" s="372"/>
      <c r="GS39" s="372"/>
      <c r="GT39" s="372"/>
      <c r="GU39" s="372"/>
      <c r="GV39" s="372"/>
      <c r="GW39" s="372"/>
      <c r="GX39" s="372"/>
      <c r="GY39" s="372"/>
      <c r="GZ39" s="372"/>
      <c r="HA39" s="372"/>
      <c r="HB39" s="372"/>
      <c r="HC39" s="372"/>
      <c r="HD39" s="372"/>
      <c r="HE39" s="372"/>
      <c r="HF39" s="372"/>
      <c r="HG39" s="372"/>
      <c r="HH39" s="372"/>
      <c r="HI39" s="372"/>
      <c r="HJ39" s="372"/>
      <c r="HK39" s="372"/>
      <c r="HL39" s="372"/>
      <c r="HM39" s="372"/>
      <c r="HN39" s="372"/>
      <c r="HO39" s="372"/>
      <c r="HP39" s="372"/>
      <c r="HQ39" s="372"/>
      <c r="HR39" s="372"/>
      <c r="HS39" s="372"/>
      <c r="HT39" s="372"/>
      <c r="HU39" s="372"/>
      <c r="HV39" s="372"/>
      <c r="HW39" s="372"/>
    </row>
    <row r="40" spans="1:232" ht="15.75">
      <c r="A40" s="400" t="s">
        <v>0</v>
      </c>
      <c r="B40" s="401">
        <f>SUM(B18,B38)</f>
        <v>18141117000</v>
      </c>
      <c r="C40" s="401">
        <f>SUM(C18,C38)</f>
        <v>18801730000</v>
      </c>
      <c r="D40" s="402"/>
      <c r="E40" s="403">
        <f>(C40/B40)-1</f>
        <v>3.6415232865760094E-2</v>
      </c>
      <c r="F40" s="367"/>
      <c r="G40" s="367"/>
      <c r="H40" s="367"/>
      <c r="I40" s="367"/>
      <c r="J40" s="367"/>
      <c r="K40" s="386"/>
      <c r="L40" s="371"/>
      <c r="M40" s="387"/>
      <c r="N40" s="371"/>
      <c r="O40" s="371"/>
      <c r="P40" s="371"/>
      <c r="Q40" s="371"/>
      <c r="R40" s="371"/>
      <c r="S40" s="371"/>
      <c r="T40" s="371"/>
      <c r="U40" s="371"/>
      <c r="V40" s="371"/>
      <c r="W40" s="371"/>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c r="CA40" s="372"/>
      <c r="CB40" s="372"/>
      <c r="CC40" s="372"/>
      <c r="CD40" s="372"/>
      <c r="CE40" s="372"/>
      <c r="CF40" s="372"/>
      <c r="CG40" s="372"/>
      <c r="CH40" s="372"/>
      <c r="CI40" s="372"/>
      <c r="CJ40" s="372"/>
      <c r="CK40" s="372"/>
      <c r="CL40" s="372"/>
      <c r="CM40" s="372"/>
      <c r="CN40" s="372"/>
      <c r="CO40" s="372"/>
      <c r="CP40" s="372"/>
      <c r="CQ40" s="372"/>
      <c r="CR40" s="372"/>
      <c r="CS40" s="372"/>
      <c r="CT40" s="372"/>
      <c r="CU40" s="372"/>
      <c r="CV40" s="372"/>
      <c r="CW40" s="372"/>
      <c r="CX40" s="372"/>
      <c r="CY40" s="372"/>
      <c r="CZ40" s="372"/>
      <c r="DA40" s="372"/>
      <c r="DB40" s="372"/>
      <c r="DC40" s="372"/>
      <c r="DD40" s="372"/>
      <c r="DE40" s="372"/>
      <c r="DF40" s="372"/>
      <c r="DG40" s="372"/>
      <c r="DH40" s="372"/>
      <c r="DI40" s="372"/>
      <c r="DJ40" s="372"/>
      <c r="DK40" s="372"/>
      <c r="DL40" s="372"/>
      <c r="DM40" s="372"/>
      <c r="DN40" s="372"/>
      <c r="DO40" s="372"/>
      <c r="DP40" s="372"/>
      <c r="DQ40" s="372"/>
      <c r="DR40" s="372"/>
      <c r="DS40" s="372"/>
      <c r="DT40" s="372"/>
      <c r="DU40" s="372"/>
      <c r="DV40" s="372"/>
      <c r="DW40" s="372"/>
      <c r="DX40" s="372"/>
      <c r="DY40" s="372"/>
      <c r="DZ40" s="372"/>
      <c r="EA40" s="372"/>
      <c r="EB40" s="372"/>
      <c r="EC40" s="372"/>
      <c r="ED40" s="372"/>
      <c r="EE40" s="372"/>
      <c r="EF40" s="372"/>
      <c r="EG40" s="372"/>
      <c r="EH40" s="372"/>
      <c r="EI40" s="372"/>
      <c r="EJ40" s="372"/>
      <c r="EK40" s="372"/>
      <c r="EL40" s="372"/>
      <c r="EM40" s="372"/>
      <c r="EN40" s="372"/>
      <c r="EO40" s="372"/>
      <c r="EP40" s="372"/>
      <c r="EQ40" s="372"/>
      <c r="ER40" s="372"/>
      <c r="ES40" s="372"/>
      <c r="ET40" s="372"/>
      <c r="EU40" s="372"/>
      <c r="EV40" s="372"/>
      <c r="EW40" s="372"/>
      <c r="EX40" s="372"/>
      <c r="EY40" s="372"/>
      <c r="EZ40" s="372"/>
      <c r="FA40" s="372"/>
      <c r="FB40" s="372"/>
      <c r="FC40" s="372"/>
      <c r="FD40" s="372"/>
      <c r="FE40" s="372"/>
      <c r="FF40" s="372"/>
      <c r="FG40" s="372"/>
      <c r="FH40" s="372"/>
      <c r="FI40" s="372"/>
      <c r="FJ40" s="372"/>
      <c r="FK40" s="372"/>
      <c r="FL40" s="372"/>
      <c r="FM40" s="372"/>
      <c r="FN40" s="372"/>
      <c r="FO40" s="372"/>
      <c r="FP40" s="372"/>
      <c r="FQ40" s="372"/>
      <c r="FR40" s="372"/>
      <c r="FS40" s="372"/>
      <c r="FT40" s="372"/>
      <c r="FU40" s="372"/>
      <c r="FV40" s="372"/>
      <c r="FW40" s="372"/>
      <c r="FX40" s="372"/>
      <c r="FY40" s="372"/>
      <c r="FZ40" s="372"/>
      <c r="GA40" s="372"/>
      <c r="GB40" s="372"/>
      <c r="GC40" s="372"/>
      <c r="GD40" s="372"/>
      <c r="GE40" s="372"/>
      <c r="GF40" s="372"/>
      <c r="GG40" s="372"/>
      <c r="GH40" s="372"/>
      <c r="GI40" s="372"/>
      <c r="GJ40" s="372"/>
      <c r="GK40" s="372"/>
      <c r="GL40" s="372"/>
      <c r="GM40" s="372"/>
      <c r="GN40" s="372"/>
      <c r="GO40" s="372"/>
      <c r="GP40" s="372"/>
      <c r="GQ40" s="372"/>
      <c r="GR40" s="372"/>
      <c r="GS40" s="372"/>
      <c r="GT40" s="372"/>
      <c r="GU40" s="372"/>
      <c r="GV40" s="372"/>
      <c r="GW40" s="372"/>
      <c r="GX40" s="372"/>
      <c r="GY40" s="372"/>
      <c r="GZ40" s="372"/>
      <c r="HA40" s="372"/>
      <c r="HB40" s="372"/>
      <c r="HC40" s="372"/>
      <c r="HD40" s="372"/>
      <c r="HE40" s="372"/>
      <c r="HF40" s="372"/>
      <c r="HG40" s="372"/>
      <c r="HH40" s="372"/>
      <c r="HI40" s="372"/>
      <c r="HJ40" s="372"/>
      <c r="HK40" s="372"/>
      <c r="HL40" s="372"/>
      <c r="HM40" s="372"/>
      <c r="HN40" s="372"/>
      <c r="HO40" s="372"/>
      <c r="HP40" s="372"/>
      <c r="HQ40" s="372"/>
      <c r="HR40" s="372"/>
      <c r="HS40" s="372"/>
      <c r="HT40" s="372"/>
      <c r="HU40" s="372"/>
      <c r="HV40" s="372"/>
      <c r="HW40" s="372"/>
    </row>
    <row r="41" spans="1:232">
      <c r="F41" s="367"/>
      <c r="G41" s="367"/>
      <c r="H41" s="367"/>
      <c r="I41" s="367"/>
      <c r="J41" s="367"/>
      <c r="K41" s="386"/>
      <c r="L41" s="371"/>
      <c r="M41" s="371"/>
      <c r="N41" s="371"/>
      <c r="O41" s="371"/>
      <c r="P41" s="371"/>
      <c r="Q41" s="380"/>
      <c r="R41" s="371"/>
      <c r="S41" s="371"/>
      <c r="T41" s="371"/>
      <c r="U41" s="371"/>
      <c r="V41" s="371"/>
      <c r="W41" s="371"/>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372"/>
      <c r="BR41" s="372"/>
      <c r="BS41" s="372"/>
      <c r="BT41" s="372"/>
      <c r="BU41" s="372"/>
      <c r="BV41" s="372"/>
      <c r="BW41" s="372"/>
      <c r="BX41" s="372"/>
      <c r="BY41" s="372"/>
      <c r="BZ41" s="372"/>
      <c r="CA41" s="372"/>
      <c r="CB41" s="372"/>
      <c r="CC41" s="372"/>
      <c r="CD41" s="372"/>
      <c r="CE41" s="372"/>
      <c r="CF41" s="372"/>
      <c r="CG41" s="372"/>
      <c r="CH41" s="372"/>
      <c r="CI41" s="372"/>
      <c r="CJ41" s="372"/>
      <c r="CK41" s="372"/>
      <c r="CL41" s="372"/>
      <c r="CM41" s="372"/>
      <c r="CN41" s="372"/>
      <c r="CO41" s="372"/>
      <c r="CP41" s="372"/>
      <c r="CQ41" s="372"/>
      <c r="CR41" s="372"/>
      <c r="CS41" s="372"/>
      <c r="CT41" s="372"/>
      <c r="CU41" s="372"/>
      <c r="CV41" s="372"/>
      <c r="CW41" s="372"/>
      <c r="CX41" s="372"/>
      <c r="CY41" s="372"/>
      <c r="CZ41" s="372"/>
      <c r="DA41" s="372"/>
      <c r="DB41" s="372"/>
      <c r="DC41" s="372"/>
      <c r="DD41" s="372"/>
      <c r="DE41" s="372"/>
      <c r="DF41" s="372"/>
      <c r="DG41" s="372"/>
      <c r="DH41" s="372"/>
      <c r="DI41" s="372"/>
      <c r="DJ41" s="372"/>
      <c r="DK41" s="372"/>
      <c r="DL41" s="372"/>
      <c r="DM41" s="372"/>
      <c r="DN41" s="372"/>
      <c r="DO41" s="372"/>
      <c r="DP41" s="372"/>
      <c r="DQ41" s="372"/>
      <c r="DR41" s="372"/>
      <c r="DS41" s="372"/>
      <c r="DT41" s="372"/>
      <c r="DU41" s="372"/>
      <c r="DV41" s="372"/>
      <c r="DW41" s="372"/>
      <c r="DX41" s="372"/>
      <c r="DY41" s="372"/>
      <c r="DZ41" s="372"/>
      <c r="EA41" s="372"/>
      <c r="EB41" s="372"/>
      <c r="EC41" s="372"/>
      <c r="ED41" s="372"/>
      <c r="EE41" s="372"/>
      <c r="EF41" s="372"/>
      <c r="EG41" s="372"/>
      <c r="EH41" s="372"/>
      <c r="EI41" s="372"/>
      <c r="EJ41" s="372"/>
      <c r="EK41" s="372"/>
      <c r="EL41" s="372"/>
      <c r="EM41" s="372"/>
      <c r="EN41" s="372"/>
      <c r="EO41" s="372"/>
      <c r="EP41" s="372"/>
      <c r="EQ41" s="372"/>
      <c r="ER41" s="372"/>
      <c r="ES41" s="372"/>
      <c r="ET41" s="372"/>
      <c r="EU41" s="372"/>
      <c r="EV41" s="372"/>
      <c r="EW41" s="372"/>
      <c r="EX41" s="372"/>
      <c r="EY41" s="372"/>
      <c r="EZ41" s="372"/>
      <c r="FA41" s="372"/>
      <c r="FB41" s="372"/>
      <c r="FC41" s="372"/>
      <c r="FD41" s="372"/>
      <c r="FE41" s="372"/>
      <c r="FF41" s="372"/>
      <c r="FG41" s="372"/>
      <c r="FH41" s="372"/>
      <c r="FI41" s="372"/>
      <c r="FJ41" s="372"/>
      <c r="FK41" s="372"/>
      <c r="FL41" s="372"/>
      <c r="FM41" s="372"/>
      <c r="FN41" s="372"/>
      <c r="FO41" s="372"/>
      <c r="FP41" s="372"/>
      <c r="FQ41" s="372"/>
      <c r="FR41" s="372"/>
      <c r="FS41" s="372"/>
      <c r="FT41" s="372"/>
      <c r="FU41" s="372"/>
      <c r="FV41" s="372"/>
      <c r="FW41" s="372"/>
      <c r="FX41" s="372"/>
      <c r="FY41" s="372"/>
      <c r="FZ41" s="372"/>
      <c r="GA41" s="372"/>
      <c r="GB41" s="372"/>
      <c r="GC41" s="372"/>
      <c r="GD41" s="372"/>
      <c r="GE41" s="372"/>
      <c r="GF41" s="372"/>
      <c r="GG41" s="372"/>
      <c r="GH41" s="372"/>
      <c r="GI41" s="372"/>
      <c r="GJ41" s="372"/>
      <c r="GK41" s="372"/>
      <c r="GL41" s="372"/>
      <c r="GM41" s="372"/>
      <c r="GN41" s="372"/>
      <c r="GO41" s="372"/>
      <c r="GP41" s="372"/>
      <c r="GQ41" s="372"/>
      <c r="GR41" s="372"/>
      <c r="GS41" s="372"/>
      <c r="GT41" s="372"/>
      <c r="GU41" s="372"/>
      <c r="GV41" s="372"/>
      <c r="GW41" s="372"/>
      <c r="GX41" s="372"/>
      <c r="GY41" s="372"/>
      <c r="GZ41" s="372"/>
      <c r="HA41" s="372"/>
      <c r="HB41" s="372"/>
      <c r="HC41" s="372"/>
      <c r="HD41" s="372"/>
      <c r="HE41" s="372"/>
      <c r="HF41" s="372"/>
      <c r="HG41" s="372"/>
      <c r="HH41" s="372"/>
      <c r="HI41" s="372"/>
      <c r="HJ41" s="372"/>
      <c r="HK41" s="372"/>
      <c r="HL41" s="372"/>
      <c r="HM41" s="372"/>
      <c r="HN41" s="372"/>
      <c r="HO41" s="372"/>
      <c r="HP41" s="372"/>
      <c r="HQ41" s="372"/>
      <c r="HR41" s="372"/>
      <c r="HS41" s="372"/>
      <c r="HT41" s="372"/>
      <c r="HU41" s="372"/>
      <c r="HV41" s="372"/>
      <c r="HW41" s="372"/>
    </row>
    <row r="42" spans="1:232" ht="15.95" customHeight="1">
      <c r="A42" s="404"/>
      <c r="B42" s="405"/>
      <c r="C42" s="594"/>
      <c r="D42" s="398"/>
      <c r="E42" s="406"/>
      <c r="F42" s="367"/>
      <c r="G42" s="367"/>
      <c r="H42" s="367"/>
      <c r="I42" s="367"/>
      <c r="J42" s="367"/>
      <c r="K42" s="370"/>
      <c r="L42" s="371"/>
      <c r="M42" s="371"/>
      <c r="N42" s="371"/>
      <c r="O42" s="371"/>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372"/>
      <c r="BR42" s="372"/>
      <c r="BS42" s="372"/>
      <c r="BT42" s="372"/>
      <c r="BU42" s="372"/>
      <c r="BV42" s="372"/>
      <c r="BW42" s="372"/>
      <c r="BX42" s="372"/>
      <c r="BY42" s="372"/>
      <c r="BZ42" s="372"/>
      <c r="CA42" s="372"/>
      <c r="CB42" s="372"/>
      <c r="CC42" s="372"/>
      <c r="CD42" s="372"/>
      <c r="CE42" s="372"/>
      <c r="CF42" s="372"/>
      <c r="CG42" s="372"/>
      <c r="CH42" s="372"/>
      <c r="CI42" s="372"/>
      <c r="CJ42" s="372"/>
      <c r="CK42" s="372"/>
      <c r="CL42" s="372"/>
      <c r="CM42" s="372"/>
      <c r="CN42" s="372"/>
      <c r="CO42" s="372"/>
      <c r="CP42" s="372"/>
      <c r="CQ42" s="372"/>
      <c r="CR42" s="372"/>
      <c r="CS42" s="372"/>
      <c r="CT42" s="372"/>
      <c r="CU42" s="372"/>
      <c r="CV42" s="372"/>
      <c r="CW42" s="372"/>
      <c r="CX42" s="372"/>
      <c r="CY42" s="372"/>
      <c r="CZ42" s="372"/>
      <c r="DA42" s="372"/>
      <c r="DB42" s="372"/>
      <c r="DC42" s="372"/>
      <c r="DD42" s="372"/>
      <c r="DE42" s="372"/>
      <c r="DF42" s="372"/>
      <c r="DG42" s="372"/>
      <c r="DH42" s="372"/>
      <c r="DI42" s="372"/>
      <c r="DJ42" s="372"/>
      <c r="DK42" s="372"/>
      <c r="DL42" s="372"/>
      <c r="DM42" s="372"/>
      <c r="DN42" s="372"/>
      <c r="DO42" s="372"/>
      <c r="DP42" s="372"/>
      <c r="DQ42" s="372"/>
      <c r="DR42" s="372"/>
      <c r="DS42" s="372"/>
      <c r="DT42" s="372"/>
      <c r="DU42" s="372"/>
      <c r="DV42" s="372"/>
      <c r="DW42" s="372"/>
      <c r="DX42" s="372"/>
      <c r="DY42" s="372"/>
      <c r="DZ42" s="372"/>
      <c r="EA42" s="372"/>
      <c r="EB42" s="372"/>
      <c r="EC42" s="372"/>
      <c r="ED42" s="372"/>
      <c r="EE42" s="372"/>
      <c r="EF42" s="372"/>
      <c r="EG42" s="372"/>
      <c r="EH42" s="372"/>
      <c r="EI42" s="372"/>
      <c r="EJ42" s="372"/>
      <c r="EK42" s="372"/>
      <c r="EL42" s="372"/>
      <c r="EM42" s="372"/>
      <c r="EN42" s="372"/>
      <c r="EO42" s="372"/>
      <c r="EP42" s="372"/>
      <c r="EQ42" s="372"/>
      <c r="ER42" s="372"/>
      <c r="ES42" s="372"/>
      <c r="ET42" s="372"/>
      <c r="EU42" s="372"/>
      <c r="EV42" s="372"/>
      <c r="EW42" s="372"/>
      <c r="EX42" s="372"/>
      <c r="EY42" s="372"/>
      <c r="EZ42" s="372"/>
      <c r="FA42" s="372"/>
      <c r="FB42" s="372"/>
      <c r="FC42" s="372"/>
      <c r="FD42" s="372"/>
      <c r="FE42" s="372"/>
      <c r="FF42" s="372"/>
      <c r="FG42" s="372"/>
      <c r="FH42" s="372"/>
      <c r="FI42" s="372"/>
      <c r="FJ42" s="372"/>
      <c r="FK42" s="372"/>
      <c r="FL42" s="372"/>
      <c r="FM42" s="372"/>
      <c r="FN42" s="372"/>
      <c r="FO42" s="372"/>
      <c r="FP42" s="372"/>
      <c r="FQ42" s="372"/>
      <c r="FR42" s="372"/>
      <c r="FS42" s="372"/>
      <c r="FT42" s="372"/>
      <c r="FU42" s="372"/>
      <c r="FV42" s="372"/>
      <c r="FW42" s="372"/>
      <c r="FX42" s="372"/>
      <c r="FY42" s="372"/>
      <c r="FZ42" s="372"/>
      <c r="GA42" s="372"/>
      <c r="GB42" s="372"/>
      <c r="GC42" s="372"/>
      <c r="GD42" s="372"/>
      <c r="GE42" s="372"/>
      <c r="GF42" s="372"/>
      <c r="GG42" s="372"/>
      <c r="GH42" s="372"/>
      <c r="GI42" s="372"/>
      <c r="GJ42" s="372"/>
      <c r="GK42" s="372"/>
      <c r="GL42" s="372"/>
      <c r="GM42" s="372"/>
      <c r="GN42" s="372"/>
      <c r="GO42" s="372"/>
      <c r="GP42" s="372"/>
      <c r="GQ42" s="372"/>
      <c r="GR42" s="372"/>
      <c r="GS42" s="372"/>
      <c r="GT42" s="372"/>
      <c r="GU42" s="372"/>
      <c r="GV42" s="372"/>
      <c r="GW42" s="372"/>
      <c r="GX42" s="372"/>
      <c r="GY42" s="372"/>
      <c r="GZ42" s="372"/>
      <c r="HA42" s="372"/>
      <c r="HB42" s="372"/>
      <c r="HC42" s="372"/>
      <c r="HD42" s="372"/>
      <c r="HE42" s="372"/>
      <c r="HF42" s="372"/>
      <c r="HG42" s="372"/>
      <c r="HH42" s="372"/>
      <c r="HI42" s="372"/>
      <c r="HJ42" s="372"/>
      <c r="HK42" s="372"/>
      <c r="HL42" s="372"/>
      <c r="HM42" s="372"/>
      <c r="HN42" s="372"/>
      <c r="HO42" s="372"/>
      <c r="HP42" s="372"/>
      <c r="HQ42" s="372"/>
      <c r="HR42" s="372"/>
      <c r="HS42" s="372"/>
      <c r="HT42" s="372"/>
      <c r="HU42" s="372"/>
      <c r="HV42" s="372"/>
      <c r="HW42" s="372"/>
    </row>
    <row r="43" spans="1:232" ht="15.6" customHeight="1">
      <c r="A43" s="407" t="s">
        <v>1</v>
      </c>
      <c r="B43" s="407"/>
      <c r="C43" s="407"/>
      <c r="D43" s="408"/>
      <c r="E43" s="409"/>
      <c r="F43" s="367"/>
      <c r="G43" s="367"/>
      <c r="H43" s="367"/>
      <c r="I43" s="367"/>
      <c r="J43" s="367"/>
      <c r="K43" s="386"/>
      <c r="L43" s="371"/>
      <c r="M43" s="371"/>
      <c r="N43" s="410"/>
      <c r="O43" s="410"/>
      <c r="P43" s="374"/>
      <c r="Q43" s="374"/>
      <c r="R43" s="374"/>
      <c r="S43" s="374"/>
      <c r="T43" s="374"/>
      <c r="U43" s="371"/>
      <c r="V43" s="371"/>
      <c r="W43" s="371"/>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2"/>
      <c r="BY43" s="372"/>
      <c r="BZ43" s="372"/>
      <c r="CA43" s="372"/>
      <c r="CB43" s="372"/>
      <c r="CC43" s="372"/>
      <c r="CD43" s="372"/>
      <c r="CE43" s="372"/>
      <c r="CF43" s="372"/>
      <c r="CG43" s="372"/>
      <c r="CH43" s="372"/>
      <c r="CI43" s="372"/>
      <c r="CJ43" s="372"/>
      <c r="CK43" s="372"/>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372"/>
      <c r="DK43" s="372"/>
      <c r="DL43" s="372"/>
      <c r="DM43" s="372"/>
      <c r="DN43" s="372"/>
      <c r="DO43" s="372"/>
      <c r="DP43" s="372"/>
      <c r="DQ43" s="372"/>
      <c r="DR43" s="372"/>
      <c r="DS43" s="372"/>
      <c r="DT43" s="372"/>
      <c r="DU43" s="372"/>
      <c r="DV43" s="372"/>
      <c r="DW43" s="372"/>
      <c r="DX43" s="372"/>
      <c r="DY43" s="372"/>
      <c r="DZ43" s="372"/>
      <c r="EA43" s="372"/>
      <c r="EB43" s="372"/>
      <c r="EC43" s="372"/>
      <c r="ED43" s="372"/>
      <c r="EE43" s="372"/>
      <c r="EF43" s="372"/>
      <c r="EG43" s="372"/>
      <c r="EH43" s="372"/>
      <c r="EI43" s="372"/>
      <c r="EJ43" s="372"/>
      <c r="EK43" s="372"/>
      <c r="EL43" s="372"/>
      <c r="EM43" s="372"/>
      <c r="EN43" s="372"/>
      <c r="EO43" s="372"/>
      <c r="EP43" s="372"/>
      <c r="EQ43" s="372"/>
      <c r="ER43" s="372"/>
      <c r="ES43" s="372"/>
      <c r="ET43" s="372"/>
      <c r="EU43" s="372"/>
      <c r="EV43" s="372"/>
      <c r="EW43" s="372"/>
      <c r="EX43" s="372"/>
      <c r="EY43" s="372"/>
      <c r="EZ43" s="372"/>
      <c r="FA43" s="372"/>
      <c r="FB43" s="372"/>
      <c r="FC43" s="372"/>
      <c r="FD43" s="372"/>
      <c r="FE43" s="372"/>
      <c r="FF43" s="372"/>
      <c r="FG43" s="372"/>
      <c r="FH43" s="372"/>
      <c r="FI43" s="372"/>
      <c r="FJ43" s="372"/>
      <c r="FK43" s="372"/>
      <c r="FL43" s="372"/>
      <c r="FM43" s="372"/>
      <c r="FN43" s="372"/>
      <c r="FO43" s="372"/>
      <c r="FP43" s="372"/>
      <c r="FQ43" s="372"/>
      <c r="FR43" s="372"/>
      <c r="FS43" s="372"/>
      <c r="FT43" s="372"/>
      <c r="FU43" s="372"/>
      <c r="FV43" s="372"/>
      <c r="FW43" s="372"/>
      <c r="FX43" s="372"/>
      <c r="FY43" s="372"/>
      <c r="FZ43" s="372"/>
      <c r="GA43" s="372"/>
      <c r="GB43" s="372"/>
      <c r="GC43" s="372"/>
      <c r="GD43" s="372"/>
      <c r="GE43" s="372"/>
      <c r="GF43" s="372"/>
      <c r="GG43" s="372"/>
      <c r="GH43" s="372"/>
      <c r="GI43" s="372"/>
      <c r="GJ43" s="372"/>
      <c r="GK43" s="372"/>
      <c r="GL43" s="372"/>
      <c r="GM43" s="372"/>
      <c r="GN43" s="372"/>
      <c r="GO43" s="372"/>
      <c r="GP43" s="372"/>
      <c r="GQ43" s="372"/>
      <c r="GR43" s="372"/>
      <c r="GS43" s="372"/>
      <c r="GT43" s="372"/>
      <c r="GU43" s="372"/>
      <c r="GV43" s="372"/>
      <c r="GW43" s="372"/>
      <c r="GX43" s="372"/>
      <c r="GY43" s="372"/>
      <c r="GZ43" s="372"/>
      <c r="HA43" s="372"/>
      <c r="HB43" s="372"/>
      <c r="HC43" s="372"/>
      <c r="HD43" s="372"/>
      <c r="HE43" s="372"/>
      <c r="HF43" s="372"/>
      <c r="HG43" s="372"/>
      <c r="HH43" s="372"/>
      <c r="HI43" s="372"/>
      <c r="HJ43" s="372"/>
      <c r="HK43" s="372"/>
      <c r="HL43" s="372"/>
      <c r="HM43" s="372"/>
      <c r="HN43" s="372"/>
      <c r="HO43" s="372"/>
      <c r="HP43" s="372"/>
      <c r="HQ43" s="372"/>
      <c r="HR43" s="372"/>
      <c r="HS43" s="372"/>
      <c r="HT43" s="372"/>
      <c r="HU43" s="372"/>
      <c r="HV43" s="372"/>
      <c r="HW43" s="372"/>
      <c r="HX43" s="372"/>
    </row>
    <row r="44" spans="1:232" ht="14.1" customHeight="1">
      <c r="A44" s="489" t="s">
        <v>1161</v>
      </c>
      <c r="B44" s="409"/>
      <c r="C44" s="409"/>
      <c r="D44" s="408"/>
      <c r="E44" s="411"/>
      <c r="F44" s="369"/>
      <c r="G44" s="369"/>
      <c r="H44" s="369"/>
      <c r="I44" s="369"/>
      <c r="J44" s="367"/>
      <c r="K44" s="370"/>
      <c r="L44" s="371"/>
      <c r="M44" s="371"/>
      <c r="N44" s="371"/>
      <c r="O44" s="410"/>
      <c r="P44" s="374"/>
      <c r="Q44" s="374"/>
      <c r="R44" s="374"/>
      <c r="S44" s="374"/>
      <c r="T44" s="374"/>
      <c r="U44" s="371"/>
      <c r="V44" s="371"/>
      <c r="W44" s="371"/>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372"/>
      <c r="BR44" s="372"/>
      <c r="BS44" s="372"/>
      <c r="BT44" s="372"/>
      <c r="BU44" s="372"/>
      <c r="BV44" s="372"/>
      <c r="BW44" s="372"/>
      <c r="BX44" s="372"/>
      <c r="BY44" s="372"/>
      <c r="BZ44" s="372"/>
      <c r="CA44" s="372"/>
      <c r="CB44" s="372"/>
      <c r="CC44" s="372"/>
      <c r="CD44" s="372"/>
      <c r="CE44" s="372"/>
      <c r="CF44" s="372"/>
      <c r="CG44" s="372"/>
      <c r="CH44" s="372"/>
      <c r="CI44" s="372"/>
      <c r="CJ44" s="372"/>
      <c r="CK44" s="372"/>
      <c r="CL44" s="372"/>
      <c r="CM44" s="372"/>
      <c r="CN44" s="372"/>
      <c r="CO44" s="372"/>
      <c r="CP44" s="372"/>
      <c r="CQ44" s="372"/>
      <c r="CR44" s="372"/>
      <c r="CS44" s="372"/>
      <c r="CT44" s="372"/>
      <c r="CU44" s="372"/>
      <c r="CV44" s="372"/>
      <c r="CW44" s="372"/>
      <c r="CX44" s="372"/>
      <c r="CY44" s="372"/>
      <c r="CZ44" s="372"/>
      <c r="DA44" s="372"/>
      <c r="DB44" s="372"/>
      <c r="DC44" s="372"/>
      <c r="DD44" s="372"/>
      <c r="DE44" s="372"/>
      <c r="DF44" s="372"/>
      <c r="DG44" s="372"/>
      <c r="DH44" s="372"/>
      <c r="DI44" s="372"/>
      <c r="DJ44" s="372"/>
      <c r="DK44" s="372"/>
      <c r="DL44" s="372"/>
      <c r="DM44" s="372"/>
      <c r="DN44" s="372"/>
      <c r="DO44" s="372"/>
      <c r="DP44" s="372"/>
      <c r="DQ44" s="372"/>
      <c r="DR44" s="372"/>
      <c r="DS44" s="372"/>
      <c r="DT44" s="372"/>
      <c r="DU44" s="372"/>
      <c r="DV44" s="372"/>
      <c r="DW44" s="372"/>
      <c r="DX44" s="372"/>
      <c r="DY44" s="372"/>
      <c r="DZ44" s="372"/>
      <c r="EA44" s="372"/>
      <c r="EB44" s="372"/>
      <c r="EC44" s="372"/>
      <c r="ED44" s="372"/>
      <c r="EE44" s="372"/>
      <c r="EF44" s="372"/>
      <c r="EG44" s="372"/>
      <c r="EH44" s="372"/>
      <c r="EI44" s="372"/>
      <c r="EJ44" s="372"/>
      <c r="EK44" s="372"/>
      <c r="EL44" s="372"/>
      <c r="EM44" s="372"/>
      <c r="EN44" s="372"/>
      <c r="EO44" s="372"/>
      <c r="EP44" s="372"/>
      <c r="EQ44" s="372"/>
      <c r="ER44" s="372"/>
      <c r="ES44" s="372"/>
      <c r="ET44" s="372"/>
      <c r="EU44" s="372"/>
      <c r="EV44" s="372"/>
      <c r="EW44" s="372"/>
      <c r="EX44" s="372"/>
      <c r="EY44" s="372"/>
      <c r="EZ44" s="372"/>
      <c r="FA44" s="372"/>
      <c r="FB44" s="372"/>
      <c r="FC44" s="372"/>
      <c r="FD44" s="372"/>
      <c r="FE44" s="372"/>
      <c r="FF44" s="372"/>
      <c r="FG44" s="372"/>
      <c r="FH44" s="372"/>
      <c r="FI44" s="372"/>
      <c r="FJ44" s="372"/>
      <c r="FK44" s="372"/>
      <c r="FL44" s="372"/>
      <c r="FM44" s="372"/>
      <c r="FN44" s="372"/>
      <c r="FO44" s="372"/>
      <c r="FP44" s="372"/>
      <c r="FQ44" s="372"/>
      <c r="FR44" s="372"/>
      <c r="FS44" s="372"/>
      <c r="FT44" s="372"/>
      <c r="FU44" s="372"/>
      <c r="FV44" s="372"/>
      <c r="FW44" s="372"/>
      <c r="FX44" s="372"/>
      <c r="FY44" s="372"/>
      <c r="FZ44" s="372"/>
      <c r="GA44" s="372"/>
      <c r="GB44" s="372"/>
      <c r="GC44" s="372"/>
      <c r="GD44" s="372"/>
      <c r="GE44" s="372"/>
      <c r="GF44" s="372"/>
      <c r="GG44" s="372"/>
      <c r="GH44" s="372"/>
      <c r="GI44" s="372"/>
      <c r="GJ44" s="372"/>
      <c r="GK44" s="372"/>
      <c r="GL44" s="372"/>
      <c r="GM44" s="372"/>
      <c r="GN44" s="372"/>
      <c r="GO44" s="372"/>
      <c r="GP44" s="372"/>
      <c r="GQ44" s="372"/>
      <c r="GR44" s="372"/>
      <c r="GS44" s="372"/>
      <c r="GT44" s="372"/>
      <c r="GU44" s="372"/>
      <c r="GV44" s="372"/>
      <c r="GW44" s="372"/>
      <c r="GX44" s="372"/>
      <c r="GY44" s="372"/>
      <c r="GZ44" s="372"/>
      <c r="HA44" s="372"/>
      <c r="HB44" s="372"/>
      <c r="HC44" s="372"/>
      <c r="HD44" s="372"/>
      <c r="HE44" s="372"/>
      <c r="HF44" s="372"/>
      <c r="HG44" s="372"/>
      <c r="HH44" s="372"/>
      <c r="HI44" s="372"/>
      <c r="HJ44" s="372"/>
      <c r="HK44" s="372"/>
      <c r="HL44" s="372"/>
      <c r="HM44" s="372"/>
      <c r="HN44" s="372"/>
      <c r="HO44" s="372"/>
      <c r="HP44" s="372"/>
      <c r="HQ44" s="372"/>
      <c r="HR44" s="372"/>
      <c r="HS44" s="372"/>
      <c r="HT44" s="372"/>
      <c r="HU44" s="372"/>
      <c r="HV44" s="372"/>
      <c r="HW44" s="372"/>
      <c r="HX44" s="372"/>
    </row>
    <row r="45" spans="1:232" ht="14.1" customHeight="1">
      <c r="A45" s="407" t="s">
        <v>33</v>
      </c>
      <c r="B45" s="409"/>
      <c r="C45" s="409"/>
      <c r="D45" s="408"/>
      <c r="E45" s="411"/>
      <c r="F45" s="407"/>
      <c r="G45" s="407"/>
      <c r="H45" s="407"/>
      <c r="I45" s="407"/>
      <c r="J45" s="367"/>
      <c r="K45" s="370"/>
      <c r="L45" s="371"/>
      <c r="O45" s="380"/>
      <c r="P45" s="380"/>
      <c r="Q45" s="380"/>
      <c r="R45" s="380"/>
      <c r="S45" s="380"/>
      <c r="T45" s="380"/>
      <c r="U45" s="371"/>
      <c r="V45" s="371"/>
      <c r="W45" s="371"/>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2"/>
      <c r="BV45" s="372"/>
      <c r="BW45" s="372"/>
      <c r="BX45" s="372"/>
      <c r="BY45" s="372"/>
      <c r="BZ45" s="372"/>
      <c r="CA45" s="372"/>
      <c r="CB45" s="372"/>
      <c r="CC45" s="372"/>
      <c r="CD45" s="372"/>
      <c r="CE45" s="372"/>
      <c r="CF45" s="372"/>
      <c r="CG45" s="372"/>
      <c r="CH45" s="372"/>
      <c r="CI45" s="372"/>
      <c r="CJ45" s="372"/>
      <c r="CK45" s="372"/>
      <c r="CL45" s="372"/>
      <c r="CM45" s="372"/>
      <c r="CN45" s="372"/>
      <c r="CO45" s="372"/>
      <c r="CP45" s="372"/>
      <c r="CQ45" s="372"/>
      <c r="CR45" s="372"/>
      <c r="CS45" s="372"/>
      <c r="CT45" s="372"/>
      <c r="CU45" s="372"/>
      <c r="CV45" s="372"/>
      <c r="CW45" s="372"/>
      <c r="CX45" s="372"/>
      <c r="CY45" s="372"/>
      <c r="CZ45" s="372"/>
      <c r="DA45" s="372"/>
      <c r="DB45" s="372"/>
      <c r="DC45" s="372"/>
      <c r="DD45" s="372"/>
      <c r="DE45" s="372"/>
      <c r="DF45" s="372"/>
      <c r="DG45" s="372"/>
      <c r="DH45" s="372"/>
      <c r="DI45" s="372"/>
      <c r="DJ45" s="372"/>
      <c r="DK45" s="372"/>
      <c r="DL45" s="372"/>
      <c r="DM45" s="372"/>
      <c r="DN45" s="372"/>
      <c r="DO45" s="372"/>
      <c r="DP45" s="372"/>
      <c r="DQ45" s="372"/>
      <c r="DR45" s="372"/>
      <c r="DS45" s="372"/>
      <c r="DT45" s="372"/>
      <c r="DU45" s="372"/>
      <c r="DV45" s="372"/>
      <c r="DW45" s="372"/>
      <c r="DX45" s="372"/>
      <c r="DY45" s="372"/>
      <c r="DZ45" s="372"/>
      <c r="EA45" s="372"/>
      <c r="EB45" s="372"/>
      <c r="EC45" s="372"/>
      <c r="ED45" s="372"/>
      <c r="EE45" s="372"/>
      <c r="EF45" s="372"/>
      <c r="EG45" s="372"/>
      <c r="EH45" s="372"/>
      <c r="EI45" s="372"/>
      <c r="EJ45" s="372"/>
      <c r="EK45" s="372"/>
      <c r="EL45" s="372"/>
      <c r="EM45" s="372"/>
      <c r="EN45" s="372"/>
      <c r="EO45" s="372"/>
      <c r="EP45" s="372"/>
      <c r="EQ45" s="372"/>
      <c r="ER45" s="372"/>
      <c r="ES45" s="372"/>
      <c r="ET45" s="372"/>
      <c r="EU45" s="372"/>
      <c r="EV45" s="372"/>
      <c r="EW45" s="372"/>
      <c r="EX45" s="372"/>
      <c r="EY45" s="372"/>
      <c r="EZ45" s="372"/>
      <c r="FA45" s="372"/>
      <c r="FB45" s="372"/>
      <c r="FC45" s="372"/>
      <c r="FD45" s="372"/>
      <c r="FE45" s="372"/>
      <c r="FF45" s="372"/>
      <c r="FG45" s="372"/>
      <c r="FH45" s="372"/>
      <c r="FI45" s="372"/>
      <c r="FJ45" s="372"/>
      <c r="FK45" s="372"/>
      <c r="FL45" s="372"/>
      <c r="FM45" s="372"/>
      <c r="FN45" s="372"/>
      <c r="FO45" s="372"/>
      <c r="FP45" s="372"/>
      <c r="FQ45" s="372"/>
      <c r="FR45" s="372"/>
      <c r="FS45" s="372"/>
      <c r="FT45" s="372"/>
      <c r="FU45" s="372"/>
      <c r="FV45" s="372"/>
      <c r="FW45" s="372"/>
      <c r="FX45" s="372"/>
      <c r="FY45" s="372"/>
      <c r="FZ45" s="372"/>
      <c r="GA45" s="372"/>
      <c r="GB45" s="372"/>
      <c r="GC45" s="372"/>
      <c r="GD45" s="372"/>
      <c r="GE45" s="372"/>
      <c r="GF45" s="372"/>
      <c r="GG45" s="372"/>
      <c r="GH45" s="372"/>
      <c r="GI45" s="372"/>
      <c r="GJ45" s="372"/>
      <c r="GK45" s="372"/>
      <c r="GL45" s="372"/>
      <c r="GM45" s="372"/>
      <c r="GN45" s="372"/>
      <c r="GO45" s="372"/>
      <c r="GP45" s="372"/>
      <c r="GQ45" s="372"/>
      <c r="GR45" s="372"/>
      <c r="GS45" s="372"/>
      <c r="GT45" s="372"/>
      <c r="GU45" s="372"/>
      <c r="GV45" s="372"/>
      <c r="GW45" s="372"/>
      <c r="GX45" s="372"/>
      <c r="GY45" s="372"/>
      <c r="GZ45" s="372"/>
      <c r="HA45" s="372"/>
      <c r="HB45" s="372"/>
      <c r="HC45" s="372"/>
      <c r="HD45" s="372"/>
      <c r="HE45" s="372"/>
      <c r="HF45" s="372"/>
      <c r="HG45" s="372"/>
      <c r="HH45" s="372"/>
      <c r="HI45" s="372"/>
      <c r="HJ45" s="372"/>
      <c r="HK45" s="372"/>
      <c r="HL45" s="372"/>
      <c r="HM45" s="372"/>
      <c r="HN45" s="372"/>
      <c r="HO45" s="372"/>
      <c r="HP45" s="372"/>
      <c r="HQ45" s="372"/>
      <c r="HR45" s="372"/>
      <c r="HS45" s="372"/>
      <c r="HT45" s="372"/>
      <c r="HU45" s="372"/>
      <c r="HV45" s="372"/>
      <c r="HW45" s="372"/>
      <c r="HX45" s="372"/>
    </row>
    <row r="46" spans="1:232" ht="14.1" customHeight="1">
      <c r="A46" s="407" t="s">
        <v>34</v>
      </c>
      <c r="B46" s="409"/>
      <c r="C46" s="409"/>
      <c r="D46" s="408"/>
      <c r="E46" s="411"/>
      <c r="F46" s="407"/>
      <c r="G46" s="407"/>
      <c r="H46" s="407"/>
      <c r="I46" s="407"/>
      <c r="J46" s="367"/>
      <c r="K46" s="370"/>
      <c r="L46" s="371"/>
      <c r="M46" s="371"/>
      <c r="N46" s="371"/>
      <c r="O46" s="371"/>
      <c r="P46" s="371"/>
      <c r="Q46" s="412"/>
      <c r="R46" s="371"/>
      <c r="S46" s="371"/>
      <c r="T46" s="371"/>
      <c r="U46" s="371"/>
      <c r="V46" s="371"/>
      <c r="W46" s="371"/>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c r="CA46" s="372"/>
      <c r="CB46" s="372"/>
      <c r="CC46" s="372"/>
      <c r="CD46" s="372"/>
      <c r="CE46" s="372"/>
      <c r="CF46" s="372"/>
      <c r="CG46" s="372"/>
      <c r="CH46" s="372"/>
      <c r="CI46" s="372"/>
      <c r="CJ46" s="372"/>
      <c r="CK46" s="372"/>
      <c r="CL46" s="372"/>
      <c r="CM46" s="372"/>
      <c r="CN46" s="372"/>
      <c r="CO46" s="372"/>
      <c r="CP46" s="372"/>
      <c r="CQ46" s="372"/>
      <c r="CR46" s="372"/>
      <c r="CS46" s="372"/>
      <c r="CT46" s="372"/>
      <c r="CU46" s="372"/>
      <c r="CV46" s="372"/>
      <c r="CW46" s="372"/>
      <c r="CX46" s="372"/>
      <c r="CY46" s="372"/>
      <c r="CZ46" s="372"/>
      <c r="DA46" s="372"/>
      <c r="DB46" s="372"/>
      <c r="DC46" s="372"/>
      <c r="DD46" s="372"/>
      <c r="DE46" s="372"/>
      <c r="DF46" s="372"/>
      <c r="DG46" s="372"/>
      <c r="DH46" s="372"/>
      <c r="DI46" s="372"/>
      <c r="DJ46" s="372"/>
      <c r="DK46" s="372"/>
      <c r="DL46" s="372"/>
      <c r="DM46" s="372"/>
      <c r="DN46" s="372"/>
      <c r="DO46" s="372"/>
      <c r="DP46" s="372"/>
      <c r="DQ46" s="372"/>
      <c r="DR46" s="372"/>
      <c r="DS46" s="372"/>
      <c r="DT46" s="372"/>
      <c r="DU46" s="372"/>
      <c r="DV46" s="372"/>
      <c r="DW46" s="372"/>
      <c r="DX46" s="372"/>
      <c r="DY46" s="372"/>
      <c r="DZ46" s="372"/>
      <c r="EA46" s="372"/>
      <c r="EB46" s="372"/>
      <c r="EC46" s="372"/>
      <c r="ED46" s="372"/>
      <c r="EE46" s="372"/>
      <c r="EF46" s="372"/>
      <c r="EG46" s="372"/>
      <c r="EH46" s="372"/>
      <c r="EI46" s="372"/>
      <c r="EJ46" s="372"/>
      <c r="EK46" s="372"/>
      <c r="EL46" s="372"/>
      <c r="EM46" s="372"/>
      <c r="EN46" s="372"/>
      <c r="EO46" s="372"/>
      <c r="EP46" s="372"/>
      <c r="EQ46" s="372"/>
      <c r="ER46" s="372"/>
      <c r="ES46" s="372"/>
      <c r="ET46" s="372"/>
      <c r="EU46" s="372"/>
      <c r="EV46" s="372"/>
      <c r="EW46" s="372"/>
      <c r="EX46" s="372"/>
      <c r="EY46" s="372"/>
      <c r="EZ46" s="372"/>
      <c r="FA46" s="372"/>
      <c r="FB46" s="372"/>
      <c r="FC46" s="372"/>
      <c r="FD46" s="372"/>
      <c r="FE46" s="372"/>
      <c r="FF46" s="372"/>
      <c r="FG46" s="372"/>
      <c r="FH46" s="372"/>
      <c r="FI46" s="372"/>
      <c r="FJ46" s="372"/>
      <c r="FK46" s="372"/>
      <c r="FL46" s="372"/>
      <c r="FM46" s="372"/>
      <c r="FN46" s="372"/>
      <c r="FO46" s="372"/>
      <c r="FP46" s="372"/>
      <c r="FQ46" s="372"/>
      <c r="FR46" s="372"/>
      <c r="FS46" s="372"/>
      <c r="FT46" s="372"/>
      <c r="FU46" s="372"/>
      <c r="FV46" s="372"/>
      <c r="FW46" s="372"/>
      <c r="FX46" s="372"/>
      <c r="FY46" s="372"/>
      <c r="FZ46" s="372"/>
      <c r="GA46" s="372"/>
      <c r="GB46" s="372"/>
      <c r="GC46" s="372"/>
      <c r="GD46" s="372"/>
      <c r="GE46" s="372"/>
      <c r="GF46" s="372"/>
      <c r="GG46" s="372"/>
      <c r="GH46" s="372"/>
      <c r="GI46" s="372"/>
      <c r="GJ46" s="372"/>
      <c r="GK46" s="372"/>
      <c r="GL46" s="372"/>
      <c r="GM46" s="372"/>
      <c r="GN46" s="372"/>
      <c r="GO46" s="372"/>
      <c r="GP46" s="372"/>
      <c r="GQ46" s="372"/>
      <c r="GR46" s="372"/>
      <c r="GS46" s="372"/>
      <c r="GT46" s="372"/>
      <c r="GU46" s="372"/>
      <c r="GV46" s="372"/>
      <c r="GW46" s="372"/>
      <c r="GX46" s="372"/>
      <c r="GY46" s="372"/>
      <c r="GZ46" s="372"/>
      <c r="HA46" s="372"/>
      <c r="HB46" s="372"/>
      <c r="HC46" s="372"/>
      <c r="HD46" s="372"/>
      <c r="HE46" s="372"/>
      <c r="HF46" s="372"/>
      <c r="HG46" s="372"/>
      <c r="HH46" s="372"/>
      <c r="HI46" s="372"/>
      <c r="HJ46" s="372"/>
      <c r="HK46" s="372"/>
      <c r="HL46" s="372"/>
      <c r="HM46" s="372"/>
      <c r="HN46" s="372"/>
      <c r="HO46" s="372"/>
      <c r="HP46" s="372"/>
      <c r="HQ46" s="372"/>
      <c r="HR46" s="372"/>
      <c r="HS46" s="372"/>
      <c r="HT46" s="372"/>
      <c r="HU46" s="372"/>
      <c r="HV46" s="372"/>
      <c r="HW46" s="372"/>
    </row>
    <row r="47" spans="1:232" ht="14.1" customHeight="1">
      <c r="A47" s="1274" t="s">
        <v>35</v>
      </c>
      <c r="B47" s="1275"/>
      <c r="C47" s="1275"/>
      <c r="D47" s="1275"/>
      <c r="E47" s="1275"/>
      <c r="F47" s="1275"/>
      <c r="G47" s="1275"/>
      <c r="H47" s="407"/>
      <c r="I47" s="407"/>
      <c r="J47" s="367"/>
      <c r="K47" s="370"/>
      <c r="L47" s="371"/>
      <c r="M47" s="371"/>
      <c r="N47" s="413"/>
      <c r="O47" s="413"/>
      <c r="P47" s="371"/>
      <c r="Q47" s="371"/>
      <c r="R47" s="371"/>
      <c r="S47" s="371"/>
      <c r="T47" s="371"/>
      <c r="U47" s="371"/>
      <c r="V47" s="371"/>
      <c r="W47" s="371"/>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c r="CA47" s="372"/>
      <c r="CB47" s="372"/>
      <c r="CC47" s="372"/>
      <c r="CD47" s="372"/>
      <c r="CE47" s="372"/>
      <c r="CF47" s="372"/>
      <c r="CG47" s="372"/>
      <c r="CH47" s="372"/>
      <c r="CI47" s="372"/>
      <c r="CJ47" s="372"/>
      <c r="CK47" s="372"/>
      <c r="CL47" s="372"/>
      <c r="CM47" s="372"/>
      <c r="CN47" s="372"/>
      <c r="CO47" s="372"/>
      <c r="CP47" s="372"/>
      <c r="CQ47" s="372"/>
      <c r="CR47" s="372"/>
      <c r="CS47" s="372"/>
      <c r="CT47" s="372"/>
      <c r="CU47" s="372"/>
      <c r="CV47" s="372"/>
      <c r="CW47" s="372"/>
      <c r="CX47" s="372"/>
      <c r="CY47" s="372"/>
      <c r="CZ47" s="372"/>
      <c r="DA47" s="372"/>
      <c r="DB47" s="372"/>
      <c r="DC47" s="372"/>
      <c r="DD47" s="372"/>
      <c r="DE47" s="372"/>
      <c r="DF47" s="372"/>
      <c r="DG47" s="372"/>
      <c r="DH47" s="372"/>
      <c r="DI47" s="372"/>
      <c r="DJ47" s="372"/>
      <c r="DK47" s="372"/>
      <c r="DL47" s="372"/>
      <c r="DM47" s="372"/>
      <c r="DN47" s="372"/>
      <c r="DO47" s="372"/>
      <c r="DP47" s="372"/>
      <c r="DQ47" s="372"/>
      <c r="DR47" s="372"/>
      <c r="DS47" s="372"/>
      <c r="DT47" s="372"/>
      <c r="DU47" s="372"/>
      <c r="DV47" s="372"/>
      <c r="DW47" s="372"/>
      <c r="DX47" s="372"/>
      <c r="DY47" s="372"/>
      <c r="DZ47" s="372"/>
      <c r="EA47" s="372"/>
      <c r="EB47" s="372"/>
      <c r="EC47" s="372"/>
      <c r="ED47" s="372"/>
      <c r="EE47" s="372"/>
      <c r="EF47" s="372"/>
      <c r="EG47" s="372"/>
      <c r="EH47" s="372"/>
      <c r="EI47" s="372"/>
      <c r="EJ47" s="372"/>
      <c r="EK47" s="372"/>
      <c r="EL47" s="372"/>
      <c r="EM47" s="372"/>
      <c r="EN47" s="372"/>
      <c r="EO47" s="372"/>
      <c r="EP47" s="372"/>
      <c r="EQ47" s="372"/>
      <c r="ER47" s="372"/>
      <c r="ES47" s="372"/>
      <c r="ET47" s="372"/>
      <c r="EU47" s="372"/>
      <c r="EV47" s="372"/>
      <c r="EW47" s="372"/>
      <c r="EX47" s="372"/>
      <c r="EY47" s="372"/>
      <c r="EZ47" s="372"/>
      <c r="FA47" s="372"/>
      <c r="FB47" s="372"/>
      <c r="FC47" s="372"/>
      <c r="FD47" s="372"/>
      <c r="FE47" s="372"/>
      <c r="FF47" s="372"/>
      <c r="FG47" s="372"/>
      <c r="FH47" s="372"/>
      <c r="FI47" s="372"/>
      <c r="FJ47" s="372"/>
      <c r="FK47" s="372"/>
      <c r="FL47" s="372"/>
      <c r="FM47" s="372"/>
      <c r="FN47" s="372"/>
      <c r="FO47" s="372"/>
      <c r="FP47" s="372"/>
      <c r="FQ47" s="372"/>
      <c r="FR47" s="372"/>
      <c r="FS47" s="372"/>
      <c r="FT47" s="372"/>
      <c r="FU47" s="372"/>
      <c r="FV47" s="372"/>
      <c r="FW47" s="372"/>
      <c r="FX47" s="372"/>
      <c r="FY47" s="372"/>
      <c r="FZ47" s="372"/>
      <c r="GA47" s="372"/>
      <c r="GB47" s="372"/>
      <c r="GC47" s="372"/>
      <c r="GD47" s="372"/>
      <c r="GE47" s="372"/>
      <c r="GF47" s="372"/>
      <c r="GG47" s="372"/>
      <c r="GH47" s="372"/>
      <c r="GI47" s="372"/>
      <c r="GJ47" s="372"/>
      <c r="GK47" s="372"/>
      <c r="GL47" s="372"/>
      <c r="GM47" s="372"/>
      <c r="GN47" s="372"/>
      <c r="GO47" s="372"/>
      <c r="GP47" s="372"/>
      <c r="GQ47" s="372"/>
      <c r="GR47" s="372"/>
      <c r="GS47" s="372"/>
      <c r="GT47" s="372"/>
      <c r="GU47" s="372"/>
      <c r="GV47" s="372"/>
      <c r="GW47" s="372"/>
      <c r="GX47" s="372"/>
      <c r="GY47" s="372"/>
      <c r="GZ47" s="372"/>
      <c r="HA47" s="372"/>
      <c r="HB47" s="372"/>
      <c r="HC47" s="372"/>
      <c r="HD47" s="372"/>
      <c r="HE47" s="372"/>
      <c r="HF47" s="372"/>
      <c r="HG47" s="372"/>
      <c r="HH47" s="372"/>
      <c r="HI47" s="372"/>
      <c r="HJ47" s="372"/>
      <c r="HK47" s="372"/>
      <c r="HL47" s="372"/>
      <c r="HM47" s="372"/>
      <c r="HN47" s="372"/>
      <c r="HO47" s="372"/>
      <c r="HP47" s="372"/>
      <c r="HQ47" s="372"/>
      <c r="HR47" s="372"/>
      <c r="HS47" s="372"/>
      <c r="HT47" s="372"/>
      <c r="HU47" s="372"/>
      <c r="HV47" s="372"/>
      <c r="HW47" s="372"/>
    </row>
    <row r="48" spans="1:232" ht="14.1" customHeight="1">
      <c r="A48" s="601" t="s">
        <v>1023</v>
      </c>
      <c r="B48" s="975"/>
      <c r="C48" s="975"/>
      <c r="D48" s="1063"/>
      <c r="E48" s="975"/>
      <c r="F48" s="975"/>
      <c r="G48" s="975"/>
      <c r="H48" s="407"/>
      <c r="I48" s="407"/>
      <c r="J48" s="367"/>
      <c r="K48" s="370"/>
      <c r="L48" s="371"/>
      <c r="M48" s="371"/>
      <c r="N48" s="413"/>
      <c r="O48" s="413"/>
      <c r="P48" s="371"/>
      <c r="Q48" s="371"/>
      <c r="R48" s="371"/>
      <c r="S48" s="371"/>
      <c r="T48" s="371"/>
      <c r="U48" s="371"/>
      <c r="V48" s="371"/>
      <c r="W48" s="371"/>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c r="CA48" s="372"/>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72"/>
      <c r="DS48" s="372"/>
      <c r="DT48" s="372"/>
      <c r="DU48" s="372"/>
      <c r="DV48" s="372"/>
      <c r="DW48" s="372"/>
      <c r="DX48" s="372"/>
      <c r="DY48" s="372"/>
      <c r="DZ48" s="372"/>
      <c r="EA48" s="372"/>
      <c r="EB48" s="372"/>
      <c r="EC48" s="372"/>
      <c r="ED48" s="372"/>
      <c r="EE48" s="372"/>
      <c r="EF48" s="372"/>
      <c r="EG48" s="372"/>
      <c r="EH48" s="372"/>
      <c r="EI48" s="372"/>
      <c r="EJ48" s="372"/>
      <c r="EK48" s="372"/>
      <c r="EL48" s="372"/>
      <c r="EM48" s="372"/>
      <c r="EN48" s="372"/>
      <c r="EO48" s="372"/>
      <c r="EP48" s="372"/>
      <c r="EQ48" s="372"/>
      <c r="ER48" s="372"/>
      <c r="ES48" s="372"/>
      <c r="ET48" s="372"/>
      <c r="EU48" s="372"/>
      <c r="EV48" s="372"/>
      <c r="EW48" s="372"/>
      <c r="EX48" s="372"/>
      <c r="EY48" s="372"/>
      <c r="EZ48" s="372"/>
      <c r="FA48" s="372"/>
      <c r="FB48" s="372"/>
      <c r="FC48" s="372"/>
      <c r="FD48" s="372"/>
      <c r="FE48" s="372"/>
      <c r="FF48" s="372"/>
      <c r="FG48" s="372"/>
      <c r="FH48" s="372"/>
      <c r="FI48" s="372"/>
      <c r="FJ48" s="372"/>
      <c r="FK48" s="372"/>
      <c r="FL48" s="372"/>
      <c r="FM48" s="372"/>
      <c r="FN48" s="372"/>
      <c r="FO48" s="372"/>
      <c r="FP48" s="372"/>
      <c r="FQ48" s="372"/>
      <c r="FR48" s="372"/>
      <c r="FS48" s="372"/>
      <c r="FT48" s="372"/>
      <c r="FU48" s="372"/>
      <c r="FV48" s="372"/>
      <c r="FW48" s="372"/>
      <c r="FX48" s="372"/>
      <c r="FY48" s="372"/>
      <c r="FZ48" s="372"/>
      <c r="GA48" s="372"/>
      <c r="GB48" s="372"/>
      <c r="GC48" s="372"/>
      <c r="GD48" s="372"/>
      <c r="GE48" s="372"/>
      <c r="GF48" s="372"/>
      <c r="GG48" s="372"/>
      <c r="GH48" s="372"/>
      <c r="GI48" s="372"/>
      <c r="GJ48" s="372"/>
      <c r="GK48" s="372"/>
      <c r="GL48" s="372"/>
      <c r="GM48" s="372"/>
      <c r="GN48" s="372"/>
      <c r="GO48" s="372"/>
      <c r="GP48" s="372"/>
      <c r="GQ48" s="372"/>
      <c r="GR48" s="372"/>
      <c r="GS48" s="372"/>
      <c r="GT48" s="372"/>
      <c r="GU48" s="372"/>
      <c r="GV48" s="372"/>
      <c r="GW48" s="372"/>
      <c r="GX48" s="372"/>
      <c r="GY48" s="372"/>
      <c r="GZ48" s="372"/>
      <c r="HA48" s="372"/>
      <c r="HB48" s="372"/>
      <c r="HC48" s="372"/>
      <c r="HD48" s="372"/>
      <c r="HE48" s="372"/>
      <c r="HF48" s="372"/>
      <c r="HG48" s="372"/>
      <c r="HH48" s="372"/>
      <c r="HI48" s="372"/>
      <c r="HJ48" s="372"/>
      <c r="HK48" s="372"/>
      <c r="HL48" s="372"/>
      <c r="HM48" s="372"/>
      <c r="HN48" s="372"/>
      <c r="HO48" s="372"/>
      <c r="HP48" s="372"/>
      <c r="HQ48" s="372"/>
      <c r="HR48" s="372"/>
      <c r="HS48" s="372"/>
      <c r="HT48" s="372"/>
      <c r="HU48" s="372"/>
      <c r="HV48" s="372"/>
      <c r="HW48" s="372"/>
    </row>
    <row r="49" spans="1:231" ht="28.15" customHeight="1">
      <c r="A49" s="1276" t="s">
        <v>1143</v>
      </c>
      <c r="B49" s="1277"/>
      <c r="C49" s="1277"/>
      <c r="D49" s="1277"/>
      <c r="E49" s="1277"/>
      <c r="F49" s="1277"/>
      <c r="G49" s="1277"/>
      <c r="H49" s="1277"/>
      <c r="I49" s="1277"/>
      <c r="J49" s="367"/>
      <c r="K49" s="370"/>
      <c r="L49" s="371"/>
      <c r="M49" s="371"/>
      <c r="N49" s="413"/>
      <c r="O49" s="413"/>
      <c r="P49" s="371"/>
      <c r="Q49" s="371"/>
      <c r="R49" s="371"/>
      <c r="S49" s="371"/>
      <c r="T49" s="371"/>
      <c r="U49" s="371"/>
      <c r="V49" s="371"/>
      <c r="W49" s="371"/>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372"/>
      <c r="DC49" s="372"/>
      <c r="DD49" s="372"/>
      <c r="DE49" s="372"/>
      <c r="DF49" s="372"/>
      <c r="DG49" s="372"/>
      <c r="DH49" s="372"/>
      <c r="DI49" s="372"/>
      <c r="DJ49" s="372"/>
      <c r="DK49" s="372"/>
      <c r="DL49" s="372"/>
      <c r="DM49" s="372"/>
      <c r="DN49" s="372"/>
      <c r="DO49" s="372"/>
      <c r="DP49" s="372"/>
      <c r="DQ49" s="372"/>
      <c r="DR49" s="372"/>
      <c r="DS49" s="372"/>
      <c r="DT49" s="372"/>
      <c r="DU49" s="372"/>
      <c r="DV49" s="372"/>
      <c r="DW49" s="372"/>
      <c r="DX49" s="372"/>
      <c r="DY49" s="372"/>
      <c r="DZ49" s="372"/>
      <c r="EA49" s="372"/>
      <c r="EB49" s="372"/>
      <c r="EC49" s="372"/>
      <c r="ED49" s="372"/>
      <c r="EE49" s="372"/>
      <c r="EF49" s="372"/>
      <c r="EG49" s="372"/>
      <c r="EH49" s="372"/>
      <c r="EI49" s="372"/>
      <c r="EJ49" s="372"/>
      <c r="EK49" s="372"/>
      <c r="EL49" s="372"/>
      <c r="EM49" s="372"/>
      <c r="EN49" s="372"/>
      <c r="EO49" s="372"/>
      <c r="EP49" s="372"/>
      <c r="EQ49" s="372"/>
      <c r="ER49" s="372"/>
      <c r="ES49" s="372"/>
      <c r="ET49" s="372"/>
      <c r="EU49" s="372"/>
      <c r="EV49" s="372"/>
      <c r="EW49" s="372"/>
      <c r="EX49" s="372"/>
      <c r="EY49" s="372"/>
      <c r="EZ49" s="372"/>
      <c r="FA49" s="372"/>
      <c r="FB49" s="372"/>
      <c r="FC49" s="372"/>
      <c r="FD49" s="372"/>
      <c r="FE49" s="372"/>
      <c r="FF49" s="372"/>
      <c r="FG49" s="372"/>
      <c r="FH49" s="372"/>
      <c r="FI49" s="372"/>
      <c r="FJ49" s="372"/>
      <c r="FK49" s="372"/>
      <c r="FL49" s="372"/>
      <c r="FM49" s="372"/>
      <c r="FN49" s="372"/>
      <c r="FO49" s="372"/>
      <c r="FP49" s="372"/>
      <c r="FQ49" s="372"/>
      <c r="FR49" s="372"/>
      <c r="FS49" s="372"/>
      <c r="FT49" s="372"/>
      <c r="FU49" s="372"/>
      <c r="FV49" s="372"/>
      <c r="FW49" s="372"/>
      <c r="FX49" s="372"/>
      <c r="FY49" s="372"/>
      <c r="FZ49" s="372"/>
      <c r="GA49" s="372"/>
      <c r="GB49" s="372"/>
      <c r="GC49" s="372"/>
      <c r="GD49" s="372"/>
      <c r="GE49" s="372"/>
      <c r="GF49" s="372"/>
      <c r="GG49" s="372"/>
      <c r="GH49" s="372"/>
      <c r="GI49" s="372"/>
      <c r="GJ49" s="372"/>
      <c r="GK49" s="372"/>
      <c r="GL49" s="372"/>
      <c r="GM49" s="372"/>
      <c r="GN49" s="372"/>
      <c r="GO49" s="372"/>
      <c r="GP49" s="372"/>
      <c r="GQ49" s="372"/>
      <c r="GR49" s="372"/>
      <c r="GS49" s="372"/>
      <c r="GT49" s="372"/>
      <c r="GU49" s="372"/>
      <c r="GV49" s="372"/>
      <c r="GW49" s="372"/>
      <c r="GX49" s="372"/>
      <c r="GY49" s="372"/>
      <c r="GZ49" s="372"/>
      <c r="HA49" s="372"/>
      <c r="HB49" s="372"/>
      <c r="HC49" s="372"/>
      <c r="HD49" s="372"/>
      <c r="HE49" s="372"/>
      <c r="HF49" s="372"/>
      <c r="HG49" s="372"/>
      <c r="HH49" s="372"/>
      <c r="HI49" s="372"/>
      <c r="HJ49" s="372"/>
      <c r="HK49" s="372"/>
      <c r="HL49" s="372"/>
      <c r="HM49" s="372"/>
      <c r="HN49" s="372"/>
      <c r="HO49" s="372"/>
      <c r="HP49" s="372"/>
      <c r="HQ49" s="372"/>
      <c r="HR49" s="372"/>
      <c r="HS49" s="372"/>
      <c r="HT49" s="372"/>
      <c r="HU49" s="372"/>
      <c r="HV49" s="372"/>
      <c r="HW49" s="372"/>
    </row>
    <row r="50" spans="1:231" ht="12" customHeight="1">
      <c r="A50" s="297"/>
      <c r="B50" s="414"/>
      <c r="C50" s="414"/>
      <c r="D50" s="414"/>
      <c r="E50" s="414"/>
      <c r="F50" s="414"/>
      <c r="G50" s="414"/>
      <c r="H50" s="369"/>
      <c r="I50" s="369"/>
      <c r="J50" s="367"/>
      <c r="K50" s="370"/>
      <c r="L50" s="371"/>
      <c r="M50" s="371"/>
      <c r="N50" s="413"/>
      <c r="O50" s="413"/>
      <c r="P50" s="371"/>
      <c r="Q50" s="371"/>
      <c r="R50" s="371"/>
      <c r="S50" s="371"/>
      <c r="T50" s="371"/>
      <c r="U50" s="371"/>
      <c r="V50" s="371"/>
      <c r="W50" s="371"/>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c r="CA50" s="372"/>
      <c r="CB50" s="372"/>
      <c r="CC50" s="372"/>
      <c r="CD50" s="372"/>
      <c r="CE50" s="372"/>
      <c r="CF50" s="372"/>
      <c r="CG50" s="372"/>
      <c r="CH50" s="372"/>
      <c r="CI50" s="372"/>
      <c r="CJ50" s="372"/>
      <c r="CK50" s="372"/>
      <c r="CL50" s="372"/>
      <c r="CM50" s="372"/>
      <c r="CN50" s="372"/>
      <c r="CO50" s="372"/>
      <c r="CP50" s="372"/>
      <c r="CQ50" s="372"/>
      <c r="CR50" s="372"/>
      <c r="CS50" s="372"/>
      <c r="CT50" s="372"/>
      <c r="CU50" s="372"/>
      <c r="CV50" s="372"/>
      <c r="CW50" s="372"/>
      <c r="CX50" s="372"/>
      <c r="CY50" s="372"/>
      <c r="CZ50" s="372"/>
      <c r="DA50" s="372"/>
      <c r="DB50" s="372"/>
      <c r="DC50" s="372"/>
      <c r="DD50" s="372"/>
      <c r="DE50" s="372"/>
      <c r="DF50" s="372"/>
      <c r="DG50" s="372"/>
      <c r="DH50" s="372"/>
      <c r="DI50" s="372"/>
      <c r="DJ50" s="372"/>
      <c r="DK50" s="372"/>
      <c r="DL50" s="372"/>
      <c r="DM50" s="372"/>
      <c r="DN50" s="372"/>
      <c r="DO50" s="372"/>
      <c r="DP50" s="372"/>
      <c r="DQ50" s="372"/>
      <c r="DR50" s="372"/>
      <c r="DS50" s="372"/>
      <c r="DT50" s="372"/>
      <c r="DU50" s="372"/>
      <c r="DV50" s="372"/>
      <c r="DW50" s="372"/>
      <c r="DX50" s="372"/>
      <c r="DY50" s="372"/>
      <c r="DZ50" s="372"/>
      <c r="EA50" s="372"/>
      <c r="EB50" s="372"/>
      <c r="EC50" s="372"/>
      <c r="ED50" s="372"/>
      <c r="EE50" s="372"/>
      <c r="EF50" s="372"/>
      <c r="EG50" s="372"/>
      <c r="EH50" s="372"/>
      <c r="EI50" s="372"/>
      <c r="EJ50" s="372"/>
      <c r="EK50" s="372"/>
      <c r="EL50" s="372"/>
      <c r="EM50" s="372"/>
      <c r="EN50" s="372"/>
      <c r="EO50" s="372"/>
      <c r="EP50" s="372"/>
      <c r="EQ50" s="372"/>
      <c r="ER50" s="372"/>
      <c r="ES50" s="372"/>
      <c r="ET50" s="372"/>
      <c r="EU50" s="372"/>
      <c r="EV50" s="372"/>
      <c r="EW50" s="372"/>
      <c r="EX50" s="372"/>
      <c r="EY50" s="372"/>
      <c r="EZ50" s="372"/>
      <c r="FA50" s="372"/>
      <c r="FB50" s="372"/>
      <c r="FC50" s="372"/>
      <c r="FD50" s="372"/>
      <c r="FE50" s="372"/>
      <c r="FF50" s="372"/>
      <c r="FG50" s="372"/>
      <c r="FH50" s="372"/>
      <c r="FI50" s="372"/>
      <c r="FJ50" s="372"/>
      <c r="FK50" s="372"/>
      <c r="FL50" s="372"/>
      <c r="FM50" s="372"/>
      <c r="FN50" s="372"/>
      <c r="FO50" s="372"/>
      <c r="FP50" s="372"/>
      <c r="FQ50" s="372"/>
      <c r="FR50" s="372"/>
      <c r="FS50" s="372"/>
      <c r="FT50" s="372"/>
      <c r="FU50" s="372"/>
      <c r="FV50" s="372"/>
      <c r="FW50" s="372"/>
      <c r="FX50" s="372"/>
      <c r="FY50" s="372"/>
      <c r="FZ50" s="372"/>
      <c r="GA50" s="372"/>
      <c r="GB50" s="372"/>
      <c r="GC50" s="372"/>
      <c r="GD50" s="372"/>
      <c r="GE50" s="372"/>
      <c r="GF50" s="372"/>
      <c r="GG50" s="372"/>
      <c r="GH50" s="372"/>
      <c r="GI50" s="372"/>
      <c r="GJ50" s="372"/>
      <c r="GK50" s="372"/>
      <c r="GL50" s="372"/>
      <c r="GM50" s="372"/>
      <c r="GN50" s="372"/>
      <c r="GO50" s="372"/>
      <c r="GP50" s="372"/>
      <c r="GQ50" s="372"/>
      <c r="GR50" s="372"/>
      <c r="GS50" s="372"/>
      <c r="GT50" s="372"/>
      <c r="GU50" s="372"/>
      <c r="GV50" s="372"/>
      <c r="GW50" s="372"/>
      <c r="GX50" s="372"/>
      <c r="GY50" s="372"/>
      <c r="GZ50" s="372"/>
      <c r="HA50" s="372"/>
      <c r="HB50" s="372"/>
      <c r="HC50" s="372"/>
      <c r="HD50" s="372"/>
      <c r="HE50" s="372"/>
      <c r="HF50" s="372"/>
      <c r="HG50" s="372"/>
      <c r="HH50" s="372"/>
      <c r="HI50" s="372"/>
      <c r="HJ50" s="372"/>
      <c r="HK50" s="372"/>
      <c r="HL50" s="372"/>
      <c r="HM50" s="372"/>
      <c r="HN50" s="372"/>
      <c r="HO50" s="372"/>
      <c r="HP50" s="372"/>
      <c r="HQ50" s="372"/>
      <c r="HR50" s="372"/>
      <c r="HS50" s="372"/>
      <c r="HT50" s="372"/>
      <c r="HU50" s="372"/>
      <c r="HV50" s="372"/>
      <c r="HW50" s="372"/>
    </row>
    <row r="51" spans="1:231" ht="12" customHeight="1">
      <c r="A51" s="414"/>
      <c r="B51" s="414"/>
      <c r="C51" s="414"/>
      <c r="D51" s="414"/>
      <c r="E51" s="414"/>
      <c r="F51" s="414"/>
      <c r="G51" s="414"/>
      <c r="H51" s="369"/>
      <c r="I51" s="369"/>
      <c r="J51" s="367"/>
      <c r="K51" s="370"/>
      <c r="P51" s="371"/>
      <c r="Q51" s="371"/>
      <c r="R51" s="371"/>
      <c r="S51" s="371"/>
      <c r="T51" s="371"/>
      <c r="U51" s="371"/>
      <c r="V51" s="371"/>
      <c r="W51" s="371"/>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372"/>
      <c r="CC51" s="372"/>
      <c r="CD51" s="372"/>
      <c r="CE51" s="372"/>
      <c r="CF51" s="372"/>
      <c r="CG51" s="372"/>
      <c r="CH51" s="372"/>
      <c r="CI51" s="372"/>
      <c r="CJ51" s="372"/>
      <c r="CK51" s="372"/>
      <c r="CL51" s="372"/>
      <c r="CM51" s="372"/>
      <c r="CN51" s="372"/>
      <c r="CO51" s="372"/>
      <c r="CP51" s="372"/>
      <c r="CQ51" s="372"/>
      <c r="CR51" s="372"/>
      <c r="CS51" s="372"/>
      <c r="CT51" s="372"/>
      <c r="CU51" s="372"/>
      <c r="CV51" s="372"/>
      <c r="CW51" s="372"/>
      <c r="CX51" s="372"/>
      <c r="CY51" s="372"/>
      <c r="CZ51" s="372"/>
      <c r="DA51" s="372"/>
      <c r="DB51" s="372"/>
      <c r="DC51" s="372"/>
      <c r="DD51" s="372"/>
      <c r="DE51" s="372"/>
      <c r="DF51" s="372"/>
      <c r="DG51" s="372"/>
      <c r="DH51" s="372"/>
      <c r="DI51" s="372"/>
      <c r="DJ51" s="372"/>
      <c r="DK51" s="372"/>
      <c r="DL51" s="372"/>
      <c r="DM51" s="372"/>
      <c r="DN51" s="372"/>
      <c r="DO51" s="372"/>
      <c r="DP51" s="372"/>
      <c r="DQ51" s="372"/>
      <c r="DR51" s="372"/>
      <c r="DS51" s="372"/>
      <c r="DT51" s="372"/>
      <c r="DU51" s="372"/>
      <c r="DV51" s="372"/>
      <c r="DW51" s="372"/>
      <c r="DX51" s="372"/>
      <c r="DY51" s="372"/>
      <c r="DZ51" s="372"/>
      <c r="EA51" s="372"/>
      <c r="EB51" s="372"/>
      <c r="EC51" s="372"/>
      <c r="ED51" s="372"/>
      <c r="EE51" s="372"/>
      <c r="EF51" s="372"/>
      <c r="EG51" s="372"/>
      <c r="EH51" s="372"/>
      <c r="EI51" s="372"/>
      <c r="EJ51" s="372"/>
      <c r="EK51" s="372"/>
      <c r="EL51" s="372"/>
      <c r="EM51" s="372"/>
      <c r="EN51" s="372"/>
      <c r="EO51" s="372"/>
      <c r="EP51" s="372"/>
      <c r="EQ51" s="372"/>
      <c r="ER51" s="372"/>
      <c r="ES51" s="372"/>
      <c r="ET51" s="372"/>
      <c r="EU51" s="372"/>
      <c r="EV51" s="372"/>
      <c r="EW51" s="372"/>
      <c r="EX51" s="372"/>
      <c r="EY51" s="372"/>
      <c r="EZ51" s="372"/>
      <c r="FA51" s="372"/>
      <c r="FB51" s="372"/>
      <c r="FC51" s="372"/>
      <c r="FD51" s="372"/>
      <c r="FE51" s="372"/>
      <c r="FF51" s="372"/>
      <c r="FG51" s="372"/>
      <c r="FH51" s="372"/>
      <c r="FI51" s="372"/>
      <c r="FJ51" s="372"/>
      <c r="FK51" s="372"/>
      <c r="FL51" s="372"/>
      <c r="FM51" s="372"/>
      <c r="FN51" s="372"/>
      <c r="FO51" s="372"/>
      <c r="FP51" s="372"/>
      <c r="FQ51" s="372"/>
      <c r="FR51" s="372"/>
      <c r="FS51" s="372"/>
      <c r="FT51" s="372"/>
      <c r="FU51" s="372"/>
      <c r="FV51" s="372"/>
      <c r="FW51" s="372"/>
      <c r="FX51" s="372"/>
      <c r="FY51" s="372"/>
      <c r="FZ51" s="372"/>
      <c r="GA51" s="372"/>
      <c r="GB51" s="372"/>
      <c r="GC51" s="372"/>
      <c r="GD51" s="372"/>
      <c r="GE51" s="372"/>
      <c r="GF51" s="372"/>
      <c r="GG51" s="372"/>
      <c r="GH51" s="372"/>
      <c r="GI51" s="372"/>
      <c r="GJ51" s="372"/>
      <c r="GK51" s="372"/>
      <c r="GL51" s="372"/>
      <c r="GM51" s="372"/>
      <c r="GN51" s="372"/>
      <c r="GO51" s="372"/>
      <c r="GP51" s="372"/>
      <c r="GQ51" s="372"/>
      <c r="GR51" s="372"/>
      <c r="GS51" s="372"/>
      <c r="GT51" s="372"/>
      <c r="GU51" s="372"/>
      <c r="GV51" s="372"/>
      <c r="GW51" s="372"/>
      <c r="GX51" s="372"/>
      <c r="GY51" s="372"/>
      <c r="GZ51" s="372"/>
      <c r="HA51" s="372"/>
      <c r="HB51" s="372"/>
      <c r="HC51" s="372"/>
      <c r="HD51" s="372"/>
      <c r="HE51" s="372"/>
      <c r="HF51" s="372"/>
      <c r="HG51" s="372"/>
      <c r="HH51" s="372"/>
      <c r="HI51" s="372"/>
      <c r="HJ51" s="372"/>
      <c r="HK51" s="372"/>
      <c r="HL51" s="372"/>
      <c r="HM51" s="372"/>
      <c r="HN51" s="372"/>
      <c r="HO51" s="372"/>
      <c r="HP51" s="372"/>
      <c r="HQ51" s="372"/>
      <c r="HR51" s="372"/>
      <c r="HS51" s="372"/>
      <c r="HT51" s="372"/>
      <c r="HU51" s="372"/>
      <c r="HV51" s="372"/>
      <c r="HW51" s="372"/>
    </row>
    <row r="52" spans="1:231" ht="12" customHeight="1">
      <c r="B52" s="395"/>
      <c r="C52" s="395"/>
      <c r="E52" s="416"/>
      <c r="F52" s="414"/>
      <c r="G52" s="414"/>
      <c r="H52" s="369"/>
      <c r="I52" s="369"/>
      <c r="J52" s="367"/>
      <c r="K52" s="370"/>
      <c r="P52" s="371"/>
      <c r="Q52" s="371"/>
      <c r="R52" s="371"/>
      <c r="S52" s="371"/>
      <c r="T52" s="371"/>
      <c r="U52" s="371"/>
      <c r="V52" s="371"/>
      <c r="W52" s="371"/>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372"/>
      <c r="DC52" s="372"/>
      <c r="DD52" s="372"/>
      <c r="DE52" s="372"/>
      <c r="DF52" s="372"/>
      <c r="DG52" s="372"/>
      <c r="DH52" s="372"/>
      <c r="DI52" s="372"/>
      <c r="DJ52" s="372"/>
      <c r="DK52" s="372"/>
      <c r="DL52" s="372"/>
      <c r="DM52" s="372"/>
      <c r="DN52" s="372"/>
      <c r="DO52" s="372"/>
      <c r="DP52" s="372"/>
      <c r="DQ52" s="372"/>
      <c r="DR52" s="372"/>
      <c r="DS52" s="372"/>
      <c r="DT52" s="372"/>
      <c r="DU52" s="372"/>
      <c r="DV52" s="372"/>
      <c r="DW52" s="372"/>
      <c r="DX52" s="372"/>
      <c r="DY52" s="372"/>
      <c r="DZ52" s="372"/>
      <c r="EA52" s="372"/>
      <c r="EB52" s="372"/>
      <c r="EC52" s="372"/>
      <c r="ED52" s="372"/>
      <c r="EE52" s="372"/>
      <c r="EF52" s="372"/>
      <c r="EG52" s="372"/>
      <c r="EH52" s="372"/>
      <c r="EI52" s="372"/>
      <c r="EJ52" s="372"/>
      <c r="EK52" s="372"/>
      <c r="EL52" s="372"/>
      <c r="EM52" s="372"/>
      <c r="EN52" s="372"/>
      <c r="EO52" s="372"/>
      <c r="EP52" s="372"/>
      <c r="EQ52" s="372"/>
      <c r="ER52" s="372"/>
      <c r="ES52" s="372"/>
      <c r="ET52" s="372"/>
      <c r="EU52" s="372"/>
      <c r="EV52" s="372"/>
      <c r="EW52" s="372"/>
      <c r="EX52" s="372"/>
      <c r="EY52" s="372"/>
      <c r="EZ52" s="372"/>
      <c r="FA52" s="372"/>
      <c r="FB52" s="372"/>
      <c r="FC52" s="372"/>
      <c r="FD52" s="372"/>
      <c r="FE52" s="372"/>
      <c r="FF52" s="372"/>
      <c r="FG52" s="372"/>
      <c r="FH52" s="372"/>
      <c r="FI52" s="372"/>
      <c r="FJ52" s="372"/>
      <c r="FK52" s="372"/>
      <c r="FL52" s="372"/>
      <c r="FM52" s="372"/>
      <c r="FN52" s="372"/>
      <c r="FO52" s="372"/>
      <c r="FP52" s="372"/>
      <c r="FQ52" s="372"/>
      <c r="FR52" s="372"/>
      <c r="FS52" s="372"/>
      <c r="FT52" s="372"/>
      <c r="FU52" s="372"/>
      <c r="FV52" s="372"/>
      <c r="FW52" s="372"/>
      <c r="FX52" s="372"/>
      <c r="FY52" s="372"/>
      <c r="FZ52" s="372"/>
      <c r="GA52" s="372"/>
      <c r="GB52" s="372"/>
      <c r="GC52" s="372"/>
      <c r="GD52" s="372"/>
      <c r="GE52" s="372"/>
      <c r="GF52" s="372"/>
      <c r="GG52" s="372"/>
      <c r="GH52" s="372"/>
      <c r="GI52" s="372"/>
      <c r="GJ52" s="372"/>
      <c r="GK52" s="372"/>
      <c r="GL52" s="372"/>
      <c r="GM52" s="372"/>
      <c r="GN52" s="372"/>
      <c r="GO52" s="372"/>
      <c r="GP52" s="372"/>
      <c r="GQ52" s="372"/>
      <c r="GR52" s="372"/>
      <c r="GS52" s="372"/>
      <c r="GT52" s="372"/>
      <c r="GU52" s="372"/>
      <c r="GV52" s="372"/>
      <c r="GW52" s="372"/>
      <c r="GX52" s="372"/>
      <c r="GY52" s="372"/>
      <c r="GZ52" s="372"/>
      <c r="HA52" s="372"/>
      <c r="HB52" s="372"/>
      <c r="HC52" s="372"/>
      <c r="HD52" s="372"/>
      <c r="HE52" s="372"/>
      <c r="HF52" s="372"/>
      <c r="HG52" s="372"/>
      <c r="HH52" s="372"/>
      <c r="HI52" s="372"/>
      <c r="HJ52" s="372"/>
      <c r="HK52" s="372"/>
      <c r="HL52" s="372"/>
      <c r="HM52" s="372"/>
      <c r="HN52" s="372"/>
      <c r="HO52" s="372"/>
      <c r="HP52" s="372"/>
      <c r="HQ52" s="372"/>
      <c r="HR52" s="372"/>
      <c r="HS52" s="372"/>
      <c r="HT52" s="372"/>
      <c r="HU52" s="372"/>
      <c r="HV52" s="372"/>
      <c r="HW52" s="372"/>
    </row>
    <row r="53" spans="1:231" ht="14.1" customHeight="1">
      <c r="B53" s="395"/>
      <c r="C53" s="215"/>
      <c r="E53" s="416"/>
      <c r="F53" s="417"/>
      <c r="G53" s="417"/>
      <c r="H53" s="417"/>
      <c r="I53" s="417"/>
      <c r="J53" s="417"/>
      <c r="K53" s="387"/>
      <c r="P53" s="371"/>
      <c r="Q53" s="371"/>
      <c r="R53" s="371"/>
      <c r="S53" s="371"/>
      <c r="T53" s="371"/>
      <c r="U53" s="371"/>
      <c r="V53" s="371"/>
      <c r="W53" s="371"/>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372"/>
      <c r="CC53" s="372"/>
      <c r="CD53" s="372"/>
      <c r="CE53" s="372"/>
      <c r="CF53" s="372"/>
      <c r="CG53" s="372"/>
      <c r="CH53" s="372"/>
      <c r="CI53" s="372"/>
      <c r="CJ53" s="372"/>
      <c r="CK53" s="372"/>
      <c r="CL53" s="372"/>
      <c r="CM53" s="372"/>
      <c r="CN53" s="372"/>
      <c r="CO53" s="372"/>
      <c r="CP53" s="372"/>
      <c r="CQ53" s="372"/>
      <c r="CR53" s="372"/>
      <c r="CS53" s="372"/>
      <c r="CT53" s="372"/>
      <c r="CU53" s="372"/>
      <c r="CV53" s="372"/>
      <c r="CW53" s="372"/>
      <c r="CX53" s="372"/>
      <c r="CY53" s="372"/>
      <c r="CZ53" s="372"/>
      <c r="DA53" s="372"/>
      <c r="DB53" s="372"/>
      <c r="DC53" s="372"/>
      <c r="DD53" s="372"/>
      <c r="DE53" s="372"/>
      <c r="DF53" s="372"/>
      <c r="DG53" s="372"/>
      <c r="DH53" s="372"/>
      <c r="DI53" s="372"/>
      <c r="DJ53" s="372"/>
      <c r="DK53" s="372"/>
      <c r="DL53" s="372"/>
      <c r="DM53" s="372"/>
      <c r="DN53" s="372"/>
      <c r="DO53" s="372"/>
      <c r="DP53" s="372"/>
      <c r="DQ53" s="372"/>
      <c r="DR53" s="372"/>
      <c r="DS53" s="372"/>
      <c r="DT53" s="372"/>
      <c r="DU53" s="372"/>
      <c r="DV53" s="372"/>
      <c r="DW53" s="372"/>
      <c r="DX53" s="372"/>
      <c r="DY53" s="372"/>
      <c r="DZ53" s="372"/>
      <c r="EA53" s="372"/>
      <c r="EB53" s="372"/>
      <c r="EC53" s="372"/>
      <c r="ED53" s="372"/>
      <c r="EE53" s="372"/>
      <c r="EF53" s="372"/>
      <c r="EG53" s="372"/>
      <c r="EH53" s="372"/>
      <c r="EI53" s="372"/>
      <c r="EJ53" s="372"/>
      <c r="EK53" s="372"/>
      <c r="EL53" s="372"/>
      <c r="EM53" s="372"/>
      <c r="EN53" s="372"/>
      <c r="EO53" s="372"/>
      <c r="EP53" s="372"/>
      <c r="EQ53" s="372"/>
      <c r="ER53" s="372"/>
      <c r="ES53" s="372"/>
      <c r="ET53" s="372"/>
      <c r="EU53" s="372"/>
      <c r="EV53" s="372"/>
      <c r="EW53" s="372"/>
      <c r="EX53" s="372"/>
      <c r="EY53" s="372"/>
      <c r="EZ53" s="372"/>
      <c r="FA53" s="372"/>
      <c r="FB53" s="372"/>
      <c r="FC53" s="372"/>
      <c r="FD53" s="372"/>
      <c r="FE53" s="372"/>
      <c r="FF53" s="372"/>
      <c r="FG53" s="372"/>
      <c r="FH53" s="372"/>
      <c r="FI53" s="372"/>
      <c r="FJ53" s="372"/>
      <c r="FK53" s="372"/>
      <c r="FL53" s="372"/>
      <c r="FM53" s="372"/>
      <c r="FN53" s="372"/>
      <c r="FO53" s="372"/>
      <c r="FP53" s="372"/>
      <c r="FQ53" s="372"/>
      <c r="FR53" s="372"/>
      <c r="FS53" s="372"/>
      <c r="FT53" s="372"/>
      <c r="FU53" s="372"/>
      <c r="FV53" s="372"/>
      <c r="FW53" s="372"/>
      <c r="FX53" s="372"/>
      <c r="FY53" s="372"/>
      <c r="FZ53" s="372"/>
      <c r="GA53" s="372"/>
      <c r="GB53" s="372"/>
      <c r="GC53" s="372"/>
      <c r="GD53" s="372"/>
      <c r="GE53" s="372"/>
      <c r="GF53" s="372"/>
      <c r="GG53" s="372"/>
      <c r="GH53" s="372"/>
      <c r="GI53" s="372"/>
      <c r="GJ53" s="372"/>
      <c r="GK53" s="372"/>
      <c r="GL53" s="372"/>
      <c r="GM53" s="372"/>
      <c r="GN53" s="372"/>
      <c r="GO53" s="372"/>
      <c r="GP53" s="372"/>
      <c r="GQ53" s="372"/>
      <c r="GR53" s="372"/>
      <c r="GS53" s="372"/>
      <c r="GT53" s="372"/>
      <c r="GU53" s="372"/>
      <c r="GV53" s="372"/>
      <c r="GW53" s="372"/>
      <c r="GX53" s="372"/>
      <c r="GY53" s="372"/>
      <c r="GZ53" s="372"/>
      <c r="HA53" s="372"/>
      <c r="HB53" s="372"/>
      <c r="HC53" s="372"/>
      <c r="HD53" s="372"/>
      <c r="HE53" s="372"/>
      <c r="HF53" s="372"/>
      <c r="HG53" s="372"/>
      <c r="HH53" s="372"/>
      <c r="HI53" s="372"/>
      <c r="HJ53" s="372"/>
      <c r="HK53" s="372"/>
      <c r="HL53" s="372"/>
      <c r="HM53" s="372"/>
      <c r="HN53" s="372"/>
      <c r="HO53" s="372"/>
      <c r="HP53" s="372"/>
      <c r="HQ53" s="372"/>
      <c r="HR53" s="372"/>
      <c r="HS53" s="372"/>
      <c r="HT53" s="372"/>
      <c r="HU53" s="372"/>
      <c r="HV53" s="372"/>
      <c r="HW53" s="372"/>
    </row>
    <row r="54" spans="1:231" ht="14.1" customHeight="1">
      <c r="A54" s="372"/>
      <c r="B54" s="395"/>
      <c r="C54" s="395"/>
      <c r="E54" s="416"/>
      <c r="F54" s="372"/>
      <c r="G54" s="372"/>
      <c r="H54" s="372"/>
      <c r="I54" s="372"/>
      <c r="K54" s="387"/>
      <c r="P54" s="371"/>
      <c r="Q54" s="371"/>
      <c r="R54" s="371"/>
      <c r="S54" s="371"/>
      <c r="T54" s="371"/>
      <c r="U54" s="371"/>
      <c r="V54" s="371"/>
      <c r="W54" s="371"/>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2"/>
      <c r="DF54" s="372"/>
      <c r="DG54" s="372"/>
      <c r="DH54" s="372"/>
      <c r="DI54" s="372"/>
      <c r="DJ54" s="372"/>
      <c r="DK54" s="372"/>
      <c r="DL54" s="372"/>
      <c r="DM54" s="372"/>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72"/>
      <c r="GL54" s="372"/>
      <c r="GM54" s="372"/>
      <c r="GN54" s="372"/>
      <c r="GO54" s="372"/>
      <c r="GP54" s="372"/>
      <c r="GQ54" s="372"/>
      <c r="GR54" s="372"/>
      <c r="GS54" s="372"/>
      <c r="GT54" s="372"/>
      <c r="GU54" s="372"/>
      <c r="GV54" s="372"/>
      <c r="GW54" s="372"/>
      <c r="GX54" s="372"/>
      <c r="GY54" s="372"/>
      <c r="GZ54" s="372"/>
      <c r="HA54" s="372"/>
      <c r="HB54" s="372"/>
      <c r="HC54" s="372"/>
      <c r="HD54" s="372"/>
      <c r="HE54" s="372"/>
      <c r="HF54" s="372"/>
      <c r="HG54" s="372"/>
      <c r="HH54" s="372"/>
      <c r="HI54" s="372"/>
      <c r="HJ54" s="372"/>
      <c r="HK54" s="372"/>
      <c r="HL54" s="372"/>
      <c r="HM54" s="372"/>
      <c r="HN54" s="372"/>
      <c r="HO54" s="372"/>
      <c r="HP54" s="372"/>
      <c r="HQ54" s="372"/>
      <c r="HR54" s="372"/>
      <c r="HS54" s="372"/>
      <c r="HT54" s="372"/>
      <c r="HU54" s="372"/>
      <c r="HV54" s="372"/>
      <c r="HW54" s="372"/>
    </row>
    <row r="55" spans="1:231" ht="14.1" customHeight="1">
      <c r="A55" s="372"/>
      <c r="B55" s="395"/>
      <c r="C55" s="395"/>
      <c r="E55" s="416"/>
      <c r="F55" s="372"/>
      <c r="G55" s="372"/>
      <c r="H55" s="372"/>
      <c r="I55" s="372"/>
      <c r="K55" s="387"/>
      <c r="P55" s="371"/>
      <c r="Q55" s="371"/>
      <c r="R55" s="371"/>
      <c r="S55" s="371"/>
      <c r="T55" s="371"/>
      <c r="U55" s="371"/>
      <c r="V55" s="371"/>
      <c r="W55" s="371"/>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72"/>
      <c r="CH55" s="372"/>
      <c r="CI55" s="372"/>
      <c r="CJ55" s="372"/>
      <c r="CK55" s="372"/>
      <c r="CL55" s="372"/>
      <c r="CM55" s="372"/>
      <c r="CN55" s="372"/>
      <c r="CO55" s="372"/>
      <c r="CP55" s="372"/>
      <c r="CQ55" s="372"/>
      <c r="CR55" s="372"/>
      <c r="CS55" s="372"/>
      <c r="CT55" s="372"/>
      <c r="CU55" s="372"/>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2"/>
      <c r="FG55" s="372"/>
      <c r="FH55" s="372"/>
      <c r="FI55" s="372"/>
      <c r="FJ55" s="372"/>
      <c r="FK55" s="372"/>
      <c r="FL55" s="372"/>
      <c r="FM55" s="372"/>
      <c r="FN55" s="372"/>
      <c r="FO55" s="372"/>
      <c r="FP55" s="372"/>
      <c r="FQ55" s="372"/>
      <c r="FR55" s="372"/>
      <c r="FS55" s="372"/>
      <c r="FT55" s="372"/>
      <c r="FU55" s="372"/>
      <c r="FV55" s="372"/>
      <c r="FW55" s="372"/>
      <c r="FX55" s="372"/>
      <c r="FY55" s="372"/>
      <c r="FZ55" s="372"/>
      <c r="GA55" s="372"/>
      <c r="GB55" s="372"/>
      <c r="GC55" s="372"/>
      <c r="GD55" s="372"/>
      <c r="GE55" s="372"/>
      <c r="GF55" s="372"/>
      <c r="GG55" s="372"/>
      <c r="GH55" s="372"/>
      <c r="GI55" s="372"/>
      <c r="GJ55" s="372"/>
      <c r="GK55" s="372"/>
      <c r="GL55" s="372"/>
      <c r="GM55" s="372"/>
      <c r="GN55" s="372"/>
      <c r="GO55" s="372"/>
      <c r="GP55" s="372"/>
      <c r="GQ55" s="372"/>
      <c r="GR55" s="372"/>
      <c r="GS55" s="372"/>
      <c r="GT55" s="372"/>
      <c r="GU55" s="372"/>
      <c r="GV55" s="372"/>
      <c r="GW55" s="372"/>
      <c r="GX55" s="372"/>
      <c r="GY55" s="372"/>
      <c r="GZ55" s="372"/>
      <c r="HA55" s="372"/>
      <c r="HB55" s="372"/>
      <c r="HC55" s="372"/>
      <c r="HD55" s="372"/>
      <c r="HE55" s="372"/>
      <c r="HF55" s="372"/>
      <c r="HG55" s="372"/>
      <c r="HH55" s="372"/>
      <c r="HI55" s="372"/>
      <c r="HJ55" s="372"/>
      <c r="HK55" s="372"/>
      <c r="HL55" s="372"/>
      <c r="HM55" s="372"/>
      <c r="HN55" s="372"/>
      <c r="HO55" s="372"/>
      <c r="HP55" s="372"/>
      <c r="HQ55" s="372"/>
      <c r="HR55" s="372"/>
      <c r="HS55" s="372"/>
      <c r="HT55" s="372"/>
      <c r="HU55" s="372"/>
      <c r="HV55" s="372"/>
      <c r="HW55" s="372"/>
    </row>
    <row r="56" spans="1:231" ht="14.1" customHeight="1">
      <c r="A56" s="372"/>
      <c r="B56" s="395"/>
      <c r="C56" s="395"/>
      <c r="E56" s="416"/>
      <c r="F56" s="372"/>
      <c r="G56" s="372"/>
      <c r="H56" s="372"/>
      <c r="I56" s="372"/>
      <c r="K56" s="387"/>
      <c r="L56" s="371"/>
      <c r="M56" s="371"/>
      <c r="N56" s="371"/>
      <c r="O56" s="371"/>
      <c r="P56" s="371"/>
      <c r="Q56" s="371"/>
      <c r="R56" s="371"/>
      <c r="S56" s="371"/>
      <c r="T56" s="371"/>
      <c r="U56" s="371"/>
      <c r="V56" s="371"/>
      <c r="W56" s="371"/>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72"/>
      <c r="DS56" s="372"/>
      <c r="DT56" s="372"/>
      <c r="DU56" s="372"/>
      <c r="DV56" s="372"/>
      <c r="DW56" s="372"/>
      <c r="DX56" s="372"/>
      <c r="DY56" s="372"/>
      <c r="DZ56" s="372"/>
      <c r="EA56" s="372"/>
      <c r="EB56" s="372"/>
      <c r="EC56" s="372"/>
      <c r="ED56" s="372"/>
      <c r="EE56" s="372"/>
      <c r="EF56" s="372"/>
      <c r="EG56" s="372"/>
      <c r="EH56" s="372"/>
      <c r="EI56" s="372"/>
      <c r="EJ56" s="372"/>
      <c r="EK56" s="372"/>
      <c r="EL56" s="372"/>
      <c r="EM56" s="372"/>
      <c r="EN56" s="372"/>
      <c r="EO56" s="372"/>
      <c r="EP56" s="372"/>
      <c r="EQ56" s="372"/>
      <c r="ER56" s="372"/>
      <c r="ES56" s="372"/>
      <c r="ET56" s="372"/>
      <c r="EU56" s="372"/>
      <c r="EV56" s="372"/>
      <c r="EW56" s="372"/>
      <c r="EX56" s="372"/>
      <c r="EY56" s="372"/>
      <c r="EZ56" s="372"/>
      <c r="FA56" s="372"/>
      <c r="FB56" s="372"/>
      <c r="FC56" s="372"/>
      <c r="FD56" s="372"/>
      <c r="FE56" s="372"/>
      <c r="FF56" s="372"/>
      <c r="FG56" s="372"/>
      <c r="FH56" s="372"/>
      <c r="FI56" s="372"/>
      <c r="FJ56" s="372"/>
      <c r="FK56" s="372"/>
      <c r="FL56" s="372"/>
      <c r="FM56" s="372"/>
      <c r="FN56" s="372"/>
      <c r="FO56" s="372"/>
      <c r="FP56" s="372"/>
      <c r="FQ56" s="372"/>
      <c r="FR56" s="372"/>
      <c r="FS56" s="372"/>
      <c r="FT56" s="372"/>
      <c r="FU56" s="372"/>
      <c r="FV56" s="372"/>
      <c r="FW56" s="372"/>
      <c r="FX56" s="372"/>
      <c r="FY56" s="372"/>
      <c r="FZ56" s="372"/>
      <c r="GA56" s="372"/>
      <c r="GB56" s="372"/>
      <c r="GC56" s="372"/>
      <c r="GD56" s="372"/>
      <c r="GE56" s="372"/>
      <c r="GF56" s="372"/>
      <c r="GG56" s="372"/>
      <c r="GH56" s="372"/>
      <c r="GI56" s="372"/>
      <c r="GJ56" s="372"/>
      <c r="GK56" s="372"/>
      <c r="GL56" s="372"/>
      <c r="GM56" s="372"/>
      <c r="GN56" s="372"/>
      <c r="GO56" s="372"/>
      <c r="GP56" s="372"/>
      <c r="GQ56" s="372"/>
      <c r="GR56" s="372"/>
      <c r="GS56" s="372"/>
      <c r="GT56" s="372"/>
      <c r="GU56" s="372"/>
      <c r="GV56" s="372"/>
      <c r="GW56" s="372"/>
      <c r="GX56" s="372"/>
      <c r="GY56" s="372"/>
      <c r="GZ56" s="372"/>
      <c r="HA56" s="372"/>
      <c r="HB56" s="372"/>
      <c r="HC56" s="372"/>
      <c r="HD56" s="372"/>
      <c r="HE56" s="372"/>
      <c r="HF56" s="372"/>
      <c r="HG56" s="372"/>
      <c r="HH56" s="372"/>
      <c r="HI56" s="372"/>
      <c r="HJ56" s="372"/>
      <c r="HK56" s="372"/>
      <c r="HL56" s="372"/>
      <c r="HM56" s="372"/>
      <c r="HN56" s="372"/>
      <c r="HO56" s="372"/>
      <c r="HP56" s="372"/>
      <c r="HQ56" s="372"/>
      <c r="HR56" s="372"/>
      <c r="HS56" s="372"/>
      <c r="HT56" s="372"/>
      <c r="HU56" s="372"/>
      <c r="HV56" s="372"/>
      <c r="HW56" s="372"/>
    </row>
    <row r="57" spans="1:231" ht="14.1" customHeight="1">
      <c r="A57" s="372"/>
      <c r="B57" s="395"/>
      <c r="C57" s="395"/>
      <c r="E57" s="416"/>
      <c r="F57" s="372"/>
      <c r="G57" s="372"/>
      <c r="H57" s="372"/>
      <c r="I57" s="372"/>
      <c r="K57" s="387"/>
      <c r="L57" s="371"/>
      <c r="M57" s="371"/>
      <c r="N57" s="371"/>
      <c r="O57" s="371"/>
      <c r="P57" s="371"/>
      <c r="Q57" s="371"/>
      <c r="R57" s="371"/>
      <c r="S57" s="371"/>
      <c r="T57" s="371"/>
      <c r="U57" s="371"/>
      <c r="V57" s="371"/>
      <c r="W57" s="371"/>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c r="CA57" s="372"/>
      <c r="CB57" s="372"/>
      <c r="CC57" s="372"/>
      <c r="CD57" s="372"/>
      <c r="CE57" s="372"/>
      <c r="CF57" s="372"/>
      <c r="CG57" s="372"/>
      <c r="CH57" s="372"/>
      <c r="CI57" s="372"/>
      <c r="CJ57" s="372"/>
      <c r="CK57" s="372"/>
      <c r="CL57" s="372"/>
      <c r="CM57" s="372"/>
      <c r="CN57" s="372"/>
      <c r="CO57" s="372"/>
      <c r="CP57" s="372"/>
      <c r="CQ57" s="372"/>
      <c r="CR57" s="372"/>
      <c r="CS57" s="372"/>
      <c r="CT57" s="372"/>
      <c r="CU57" s="372"/>
      <c r="CV57" s="372"/>
      <c r="CW57" s="372"/>
      <c r="CX57" s="372"/>
      <c r="CY57" s="372"/>
      <c r="CZ57" s="372"/>
      <c r="DA57" s="372"/>
      <c r="DB57" s="372"/>
      <c r="DC57" s="372"/>
      <c r="DD57" s="372"/>
      <c r="DE57" s="372"/>
      <c r="DF57" s="372"/>
      <c r="DG57" s="372"/>
      <c r="DH57" s="372"/>
      <c r="DI57" s="372"/>
      <c r="DJ57" s="372"/>
      <c r="DK57" s="372"/>
      <c r="DL57" s="372"/>
      <c r="DM57" s="372"/>
      <c r="DN57" s="372"/>
      <c r="DO57" s="372"/>
      <c r="DP57" s="372"/>
      <c r="DQ57" s="372"/>
      <c r="DR57" s="372"/>
      <c r="DS57" s="372"/>
      <c r="DT57" s="372"/>
      <c r="DU57" s="372"/>
      <c r="DV57" s="372"/>
      <c r="DW57" s="372"/>
      <c r="DX57" s="372"/>
      <c r="DY57" s="372"/>
      <c r="DZ57" s="372"/>
      <c r="EA57" s="372"/>
      <c r="EB57" s="372"/>
      <c r="EC57" s="372"/>
      <c r="ED57" s="372"/>
      <c r="EE57" s="372"/>
      <c r="EF57" s="372"/>
      <c r="EG57" s="372"/>
      <c r="EH57" s="372"/>
      <c r="EI57" s="372"/>
      <c r="EJ57" s="372"/>
      <c r="EK57" s="372"/>
      <c r="EL57" s="372"/>
      <c r="EM57" s="372"/>
      <c r="EN57" s="372"/>
      <c r="EO57" s="372"/>
      <c r="EP57" s="372"/>
      <c r="EQ57" s="372"/>
      <c r="ER57" s="372"/>
      <c r="ES57" s="372"/>
      <c r="ET57" s="372"/>
      <c r="EU57" s="372"/>
      <c r="EV57" s="372"/>
      <c r="EW57" s="372"/>
      <c r="EX57" s="372"/>
      <c r="EY57" s="372"/>
      <c r="EZ57" s="372"/>
      <c r="FA57" s="372"/>
      <c r="FB57" s="372"/>
      <c r="FC57" s="372"/>
      <c r="FD57" s="372"/>
      <c r="FE57" s="372"/>
      <c r="FF57" s="372"/>
      <c r="FG57" s="372"/>
      <c r="FH57" s="372"/>
      <c r="FI57" s="372"/>
      <c r="FJ57" s="372"/>
      <c r="FK57" s="372"/>
      <c r="FL57" s="372"/>
      <c r="FM57" s="372"/>
      <c r="FN57" s="372"/>
      <c r="FO57" s="372"/>
      <c r="FP57" s="372"/>
      <c r="FQ57" s="372"/>
      <c r="FR57" s="372"/>
      <c r="FS57" s="372"/>
      <c r="FT57" s="372"/>
      <c r="FU57" s="372"/>
      <c r="FV57" s="372"/>
      <c r="FW57" s="372"/>
      <c r="FX57" s="372"/>
      <c r="FY57" s="372"/>
      <c r="FZ57" s="372"/>
      <c r="GA57" s="372"/>
      <c r="GB57" s="372"/>
      <c r="GC57" s="372"/>
      <c r="GD57" s="372"/>
      <c r="GE57" s="372"/>
      <c r="GF57" s="372"/>
      <c r="GG57" s="372"/>
      <c r="GH57" s="372"/>
      <c r="GI57" s="372"/>
      <c r="GJ57" s="372"/>
      <c r="GK57" s="372"/>
      <c r="GL57" s="372"/>
      <c r="GM57" s="372"/>
      <c r="GN57" s="372"/>
      <c r="GO57" s="372"/>
      <c r="GP57" s="372"/>
      <c r="GQ57" s="372"/>
      <c r="GR57" s="372"/>
      <c r="GS57" s="372"/>
      <c r="GT57" s="372"/>
      <c r="GU57" s="372"/>
      <c r="GV57" s="372"/>
      <c r="GW57" s="372"/>
      <c r="GX57" s="372"/>
      <c r="GY57" s="372"/>
      <c r="GZ57" s="372"/>
      <c r="HA57" s="372"/>
      <c r="HB57" s="372"/>
      <c r="HC57" s="372"/>
      <c r="HD57" s="372"/>
      <c r="HE57" s="372"/>
      <c r="HF57" s="372"/>
      <c r="HG57" s="372"/>
      <c r="HH57" s="372"/>
      <c r="HI57" s="372"/>
      <c r="HJ57" s="372"/>
      <c r="HK57" s="372"/>
      <c r="HL57" s="372"/>
      <c r="HM57" s="372"/>
      <c r="HN57" s="372"/>
      <c r="HO57" s="372"/>
      <c r="HP57" s="372"/>
      <c r="HQ57" s="372"/>
      <c r="HR57" s="372"/>
      <c r="HS57" s="372"/>
      <c r="HT57" s="372"/>
      <c r="HU57" s="372"/>
      <c r="HV57" s="372"/>
      <c r="HW57" s="372"/>
    </row>
    <row r="58" spans="1:231" ht="14.1" customHeight="1">
      <c r="A58" s="372"/>
      <c r="B58" s="395"/>
      <c r="C58" s="395"/>
      <c r="E58" s="416"/>
      <c r="F58" s="372"/>
      <c r="G58" s="372"/>
      <c r="H58" s="372"/>
      <c r="I58" s="372"/>
      <c r="K58" s="387"/>
      <c r="L58" s="371"/>
      <c r="M58" s="371"/>
      <c r="N58" s="371"/>
      <c r="O58" s="371"/>
      <c r="P58" s="371"/>
      <c r="Q58" s="371"/>
      <c r="R58" s="371"/>
      <c r="S58" s="371"/>
      <c r="T58" s="371"/>
      <c r="U58" s="371"/>
      <c r="V58" s="371"/>
      <c r="W58" s="371"/>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372"/>
      <c r="DC58" s="372"/>
      <c r="DD58" s="372"/>
      <c r="DE58" s="372"/>
      <c r="DF58" s="372"/>
      <c r="DG58" s="372"/>
      <c r="DH58" s="372"/>
      <c r="DI58" s="372"/>
      <c r="DJ58" s="372"/>
      <c r="DK58" s="372"/>
      <c r="DL58" s="372"/>
      <c r="DM58" s="372"/>
      <c r="DN58" s="372"/>
      <c r="DO58" s="372"/>
      <c r="DP58" s="372"/>
      <c r="DQ58" s="372"/>
      <c r="DR58" s="372"/>
      <c r="DS58" s="372"/>
      <c r="DT58" s="372"/>
      <c r="DU58" s="372"/>
      <c r="DV58" s="372"/>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2"/>
      <c r="GL58" s="372"/>
      <c r="GM58" s="372"/>
      <c r="GN58" s="372"/>
      <c r="GO58" s="372"/>
      <c r="GP58" s="372"/>
      <c r="GQ58" s="372"/>
      <c r="GR58" s="372"/>
      <c r="GS58" s="372"/>
      <c r="GT58" s="372"/>
      <c r="GU58" s="372"/>
      <c r="GV58" s="372"/>
      <c r="GW58" s="372"/>
      <c r="GX58" s="372"/>
      <c r="GY58" s="372"/>
      <c r="GZ58" s="372"/>
      <c r="HA58" s="372"/>
      <c r="HB58" s="372"/>
      <c r="HC58" s="372"/>
      <c r="HD58" s="372"/>
      <c r="HE58" s="372"/>
      <c r="HF58" s="372"/>
      <c r="HG58" s="372"/>
      <c r="HH58" s="372"/>
      <c r="HI58" s="372"/>
      <c r="HJ58" s="372"/>
      <c r="HK58" s="372"/>
      <c r="HL58" s="372"/>
      <c r="HM58" s="372"/>
      <c r="HN58" s="372"/>
      <c r="HO58" s="372"/>
      <c r="HP58" s="372"/>
      <c r="HQ58" s="372"/>
      <c r="HR58" s="372"/>
      <c r="HS58" s="372"/>
      <c r="HT58" s="372"/>
      <c r="HU58" s="372"/>
      <c r="HV58" s="372"/>
      <c r="HW58" s="372"/>
    </row>
    <row r="59" spans="1:231" ht="14.1" customHeight="1">
      <c r="A59" s="372"/>
      <c r="B59" s="395"/>
      <c r="C59" s="395"/>
      <c r="E59" s="416"/>
      <c r="F59" s="372"/>
      <c r="G59" s="372"/>
      <c r="H59" s="372"/>
      <c r="I59" s="372"/>
      <c r="K59" s="387"/>
      <c r="L59" s="371"/>
      <c r="M59" s="371"/>
      <c r="N59" s="371"/>
      <c r="O59" s="371"/>
      <c r="P59" s="371"/>
      <c r="Q59" s="371"/>
      <c r="R59" s="371"/>
      <c r="S59" s="371"/>
      <c r="T59" s="371"/>
      <c r="U59" s="371"/>
      <c r="V59" s="371"/>
      <c r="W59" s="371"/>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2"/>
      <c r="BR59" s="372"/>
      <c r="BS59" s="372"/>
      <c r="BT59" s="372"/>
      <c r="BU59" s="372"/>
      <c r="BV59" s="372"/>
      <c r="BW59" s="372"/>
      <c r="BX59" s="372"/>
      <c r="BY59" s="372"/>
      <c r="BZ59" s="372"/>
      <c r="CA59" s="372"/>
      <c r="CB59" s="372"/>
      <c r="CC59" s="372"/>
      <c r="CD59" s="372"/>
      <c r="CE59" s="372"/>
      <c r="CF59" s="372"/>
      <c r="CG59" s="372"/>
      <c r="CH59" s="372"/>
      <c r="CI59" s="372"/>
      <c r="CJ59" s="372"/>
      <c r="CK59" s="372"/>
      <c r="CL59" s="372"/>
      <c r="CM59" s="372"/>
      <c r="CN59" s="372"/>
      <c r="CO59" s="372"/>
      <c r="CP59" s="372"/>
      <c r="CQ59" s="372"/>
      <c r="CR59" s="372"/>
      <c r="CS59" s="372"/>
      <c r="CT59" s="372"/>
      <c r="CU59" s="372"/>
      <c r="CV59" s="372"/>
      <c r="CW59" s="372"/>
      <c r="CX59" s="372"/>
      <c r="CY59" s="372"/>
      <c r="CZ59" s="372"/>
      <c r="DA59" s="372"/>
      <c r="DB59" s="372"/>
      <c r="DC59" s="372"/>
      <c r="DD59" s="372"/>
      <c r="DE59" s="372"/>
      <c r="DF59" s="372"/>
      <c r="DG59" s="372"/>
      <c r="DH59" s="372"/>
      <c r="DI59" s="372"/>
      <c r="DJ59" s="372"/>
      <c r="DK59" s="372"/>
      <c r="DL59" s="372"/>
      <c r="DM59" s="372"/>
      <c r="DN59" s="372"/>
      <c r="DO59" s="372"/>
      <c r="DP59" s="372"/>
      <c r="DQ59" s="372"/>
      <c r="DR59" s="372"/>
      <c r="DS59" s="372"/>
      <c r="DT59" s="372"/>
      <c r="DU59" s="372"/>
      <c r="DV59" s="372"/>
      <c r="DW59" s="372"/>
      <c r="DX59" s="372"/>
      <c r="DY59" s="372"/>
      <c r="DZ59" s="372"/>
      <c r="EA59" s="372"/>
      <c r="EB59" s="372"/>
      <c r="EC59" s="372"/>
      <c r="ED59" s="372"/>
      <c r="EE59" s="372"/>
      <c r="EF59" s="372"/>
      <c r="EG59" s="372"/>
      <c r="EH59" s="372"/>
      <c r="EI59" s="372"/>
      <c r="EJ59" s="372"/>
      <c r="EK59" s="372"/>
      <c r="EL59" s="372"/>
      <c r="EM59" s="372"/>
      <c r="EN59" s="372"/>
      <c r="EO59" s="372"/>
      <c r="EP59" s="372"/>
      <c r="EQ59" s="372"/>
      <c r="ER59" s="372"/>
      <c r="ES59" s="372"/>
      <c r="ET59" s="372"/>
      <c r="EU59" s="372"/>
      <c r="EV59" s="372"/>
      <c r="EW59" s="372"/>
      <c r="EX59" s="372"/>
      <c r="EY59" s="372"/>
      <c r="EZ59" s="372"/>
      <c r="FA59" s="372"/>
      <c r="FB59" s="372"/>
      <c r="FC59" s="372"/>
      <c r="FD59" s="372"/>
      <c r="FE59" s="372"/>
      <c r="FF59" s="372"/>
      <c r="FG59" s="372"/>
      <c r="FH59" s="372"/>
      <c r="FI59" s="372"/>
      <c r="FJ59" s="372"/>
      <c r="FK59" s="372"/>
      <c r="FL59" s="372"/>
      <c r="FM59" s="372"/>
      <c r="FN59" s="372"/>
      <c r="FO59" s="372"/>
      <c r="FP59" s="372"/>
      <c r="FQ59" s="372"/>
      <c r="FR59" s="372"/>
      <c r="FS59" s="372"/>
      <c r="FT59" s="372"/>
      <c r="FU59" s="372"/>
      <c r="FV59" s="372"/>
      <c r="FW59" s="372"/>
      <c r="FX59" s="372"/>
      <c r="FY59" s="372"/>
      <c r="FZ59" s="372"/>
      <c r="GA59" s="372"/>
      <c r="GB59" s="372"/>
      <c r="GC59" s="372"/>
      <c r="GD59" s="372"/>
      <c r="GE59" s="372"/>
      <c r="GF59" s="372"/>
      <c r="GG59" s="372"/>
      <c r="GH59" s="372"/>
      <c r="GI59" s="372"/>
      <c r="GJ59" s="372"/>
      <c r="GK59" s="372"/>
      <c r="GL59" s="372"/>
      <c r="GM59" s="372"/>
      <c r="GN59" s="372"/>
      <c r="GO59" s="372"/>
      <c r="GP59" s="372"/>
      <c r="GQ59" s="372"/>
      <c r="GR59" s="372"/>
      <c r="GS59" s="372"/>
      <c r="GT59" s="372"/>
      <c r="GU59" s="372"/>
      <c r="GV59" s="372"/>
      <c r="GW59" s="372"/>
      <c r="GX59" s="372"/>
      <c r="GY59" s="372"/>
      <c r="GZ59" s="372"/>
      <c r="HA59" s="372"/>
      <c r="HB59" s="372"/>
      <c r="HC59" s="372"/>
      <c r="HD59" s="372"/>
      <c r="HE59" s="372"/>
      <c r="HF59" s="372"/>
      <c r="HG59" s="372"/>
      <c r="HH59" s="372"/>
      <c r="HI59" s="372"/>
      <c r="HJ59" s="372"/>
      <c r="HK59" s="372"/>
      <c r="HL59" s="372"/>
      <c r="HM59" s="372"/>
      <c r="HN59" s="372"/>
      <c r="HO59" s="372"/>
      <c r="HP59" s="372"/>
      <c r="HQ59" s="372"/>
      <c r="HR59" s="372"/>
      <c r="HS59" s="372"/>
      <c r="HT59" s="372"/>
      <c r="HU59" s="372"/>
      <c r="HV59" s="372"/>
      <c r="HW59" s="372"/>
    </row>
    <row r="60" spans="1:231" ht="14.1" customHeight="1">
      <c r="A60" s="372"/>
      <c r="B60" s="395"/>
      <c r="C60" s="395"/>
      <c r="E60" s="416"/>
      <c r="F60" s="372"/>
      <c r="G60" s="372"/>
      <c r="H60" s="372"/>
      <c r="I60" s="372"/>
      <c r="K60" s="387"/>
      <c r="L60" s="371"/>
      <c r="M60" s="371"/>
      <c r="N60" s="371"/>
      <c r="O60" s="371"/>
      <c r="P60" s="371"/>
      <c r="Q60" s="371"/>
      <c r="R60" s="371"/>
      <c r="S60" s="371"/>
      <c r="T60" s="371"/>
      <c r="U60" s="371"/>
      <c r="V60" s="371"/>
      <c r="W60" s="371"/>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2"/>
      <c r="CC60" s="372"/>
      <c r="CD60" s="372"/>
      <c r="CE60" s="372"/>
      <c r="CF60" s="372"/>
      <c r="CG60" s="372"/>
      <c r="CH60" s="372"/>
      <c r="CI60" s="372"/>
      <c r="CJ60" s="372"/>
      <c r="CK60" s="372"/>
      <c r="CL60" s="372"/>
      <c r="CM60" s="372"/>
      <c r="CN60" s="372"/>
      <c r="CO60" s="372"/>
      <c r="CP60" s="372"/>
      <c r="CQ60" s="372"/>
      <c r="CR60" s="372"/>
      <c r="CS60" s="372"/>
      <c r="CT60" s="372"/>
      <c r="CU60" s="372"/>
      <c r="CV60" s="372"/>
      <c r="CW60" s="372"/>
      <c r="CX60" s="372"/>
      <c r="CY60" s="372"/>
      <c r="CZ60" s="372"/>
      <c r="DA60" s="372"/>
      <c r="DB60" s="372"/>
      <c r="DC60" s="372"/>
      <c r="DD60" s="372"/>
      <c r="DE60" s="372"/>
      <c r="DF60" s="372"/>
      <c r="DG60" s="372"/>
      <c r="DH60" s="372"/>
      <c r="DI60" s="372"/>
      <c r="DJ60" s="372"/>
      <c r="DK60" s="372"/>
      <c r="DL60" s="372"/>
      <c r="DM60" s="372"/>
      <c r="DN60" s="372"/>
      <c r="DO60" s="372"/>
      <c r="DP60" s="372"/>
      <c r="DQ60" s="372"/>
      <c r="DR60" s="372"/>
      <c r="DS60" s="372"/>
      <c r="DT60" s="372"/>
      <c r="DU60" s="372"/>
      <c r="DV60" s="372"/>
      <c r="DW60" s="372"/>
      <c r="DX60" s="372"/>
      <c r="DY60" s="372"/>
      <c r="DZ60" s="372"/>
      <c r="EA60" s="372"/>
      <c r="EB60" s="372"/>
      <c r="EC60" s="372"/>
      <c r="ED60" s="372"/>
      <c r="EE60" s="372"/>
      <c r="EF60" s="372"/>
      <c r="EG60" s="372"/>
      <c r="EH60" s="372"/>
      <c r="EI60" s="372"/>
      <c r="EJ60" s="372"/>
      <c r="EK60" s="372"/>
      <c r="EL60" s="372"/>
      <c r="EM60" s="372"/>
      <c r="EN60" s="372"/>
      <c r="EO60" s="372"/>
      <c r="EP60" s="372"/>
      <c r="EQ60" s="372"/>
      <c r="ER60" s="372"/>
      <c r="ES60" s="372"/>
      <c r="ET60" s="372"/>
      <c r="EU60" s="372"/>
      <c r="EV60" s="372"/>
      <c r="EW60" s="372"/>
      <c r="EX60" s="372"/>
      <c r="EY60" s="372"/>
      <c r="EZ60" s="372"/>
      <c r="FA60" s="372"/>
      <c r="FB60" s="372"/>
      <c r="FC60" s="372"/>
      <c r="FD60" s="372"/>
      <c r="FE60" s="372"/>
      <c r="FF60" s="372"/>
      <c r="FG60" s="372"/>
      <c r="FH60" s="372"/>
      <c r="FI60" s="372"/>
      <c r="FJ60" s="372"/>
      <c r="FK60" s="372"/>
      <c r="FL60" s="372"/>
      <c r="FM60" s="372"/>
      <c r="FN60" s="372"/>
      <c r="FO60" s="372"/>
      <c r="FP60" s="372"/>
      <c r="FQ60" s="372"/>
      <c r="FR60" s="372"/>
      <c r="FS60" s="372"/>
      <c r="FT60" s="372"/>
      <c r="FU60" s="372"/>
      <c r="FV60" s="372"/>
      <c r="FW60" s="372"/>
      <c r="FX60" s="372"/>
      <c r="FY60" s="372"/>
      <c r="FZ60" s="372"/>
      <c r="GA60" s="372"/>
      <c r="GB60" s="372"/>
      <c r="GC60" s="372"/>
      <c r="GD60" s="372"/>
      <c r="GE60" s="372"/>
      <c r="GF60" s="372"/>
      <c r="GG60" s="372"/>
      <c r="GH60" s="372"/>
      <c r="GI60" s="372"/>
      <c r="GJ60" s="372"/>
      <c r="GK60" s="372"/>
      <c r="GL60" s="372"/>
      <c r="GM60" s="372"/>
      <c r="GN60" s="372"/>
      <c r="GO60" s="372"/>
      <c r="GP60" s="372"/>
      <c r="GQ60" s="372"/>
      <c r="GR60" s="372"/>
      <c r="GS60" s="372"/>
      <c r="GT60" s="372"/>
      <c r="GU60" s="372"/>
      <c r="GV60" s="372"/>
      <c r="GW60" s="372"/>
      <c r="GX60" s="372"/>
      <c r="GY60" s="372"/>
      <c r="GZ60" s="372"/>
      <c r="HA60" s="372"/>
      <c r="HB60" s="372"/>
      <c r="HC60" s="372"/>
      <c r="HD60" s="372"/>
      <c r="HE60" s="372"/>
      <c r="HF60" s="372"/>
      <c r="HG60" s="372"/>
      <c r="HH60" s="372"/>
      <c r="HI60" s="372"/>
      <c r="HJ60" s="372"/>
      <c r="HK60" s="372"/>
      <c r="HL60" s="372"/>
      <c r="HM60" s="372"/>
      <c r="HN60" s="372"/>
      <c r="HO60" s="372"/>
      <c r="HP60" s="372"/>
      <c r="HQ60" s="372"/>
      <c r="HR60" s="372"/>
      <c r="HS60" s="372"/>
      <c r="HT60" s="372"/>
      <c r="HU60" s="372"/>
      <c r="HV60" s="372"/>
      <c r="HW60" s="372"/>
    </row>
    <row r="61" spans="1:231" ht="14.1" customHeight="1">
      <c r="A61" s="372"/>
      <c r="B61" s="395"/>
      <c r="C61" s="395"/>
      <c r="E61" s="416"/>
      <c r="F61" s="372"/>
      <c r="G61" s="372"/>
      <c r="H61" s="372"/>
      <c r="I61" s="372"/>
      <c r="K61" s="387"/>
      <c r="L61" s="371"/>
      <c r="M61" s="371"/>
      <c r="N61" s="371"/>
      <c r="O61" s="371"/>
      <c r="P61" s="371"/>
      <c r="Q61" s="371"/>
      <c r="R61" s="371"/>
      <c r="S61" s="371"/>
      <c r="T61" s="371"/>
      <c r="U61" s="371"/>
      <c r="V61" s="371"/>
      <c r="W61" s="371"/>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372"/>
      <c r="BS61" s="372"/>
      <c r="BT61" s="372"/>
      <c r="BU61" s="372"/>
      <c r="BV61" s="372"/>
      <c r="BW61" s="372"/>
      <c r="BX61" s="372"/>
      <c r="BY61" s="372"/>
      <c r="BZ61" s="372"/>
      <c r="CA61" s="372"/>
      <c r="CB61" s="372"/>
      <c r="CC61" s="372"/>
      <c r="CD61" s="372"/>
      <c r="CE61" s="372"/>
      <c r="CF61" s="372"/>
      <c r="CG61" s="372"/>
      <c r="CH61" s="372"/>
      <c r="CI61" s="372"/>
      <c r="CJ61" s="372"/>
      <c r="CK61" s="372"/>
      <c r="CL61" s="372"/>
      <c r="CM61" s="372"/>
      <c r="CN61" s="372"/>
      <c r="CO61" s="372"/>
      <c r="CP61" s="372"/>
      <c r="CQ61" s="372"/>
      <c r="CR61" s="372"/>
      <c r="CS61" s="372"/>
      <c r="CT61" s="372"/>
      <c r="CU61" s="372"/>
      <c r="CV61" s="372"/>
      <c r="CW61" s="372"/>
      <c r="CX61" s="372"/>
      <c r="CY61" s="372"/>
      <c r="CZ61" s="372"/>
      <c r="DA61" s="372"/>
      <c r="DB61" s="372"/>
      <c r="DC61" s="372"/>
      <c r="DD61" s="372"/>
      <c r="DE61" s="372"/>
      <c r="DF61" s="372"/>
      <c r="DG61" s="372"/>
      <c r="DH61" s="372"/>
      <c r="DI61" s="372"/>
      <c r="DJ61" s="372"/>
      <c r="DK61" s="372"/>
      <c r="DL61" s="372"/>
      <c r="DM61" s="372"/>
      <c r="DN61" s="372"/>
      <c r="DO61" s="372"/>
      <c r="DP61" s="372"/>
      <c r="DQ61" s="372"/>
      <c r="DR61" s="372"/>
      <c r="DS61" s="372"/>
      <c r="DT61" s="372"/>
      <c r="DU61" s="372"/>
      <c r="DV61" s="372"/>
      <c r="DW61" s="372"/>
      <c r="DX61" s="372"/>
      <c r="DY61" s="372"/>
      <c r="DZ61" s="372"/>
      <c r="EA61" s="372"/>
      <c r="EB61" s="372"/>
      <c r="EC61" s="372"/>
      <c r="ED61" s="372"/>
      <c r="EE61" s="372"/>
      <c r="EF61" s="372"/>
      <c r="EG61" s="372"/>
      <c r="EH61" s="372"/>
      <c r="EI61" s="372"/>
      <c r="EJ61" s="372"/>
      <c r="EK61" s="372"/>
      <c r="EL61" s="372"/>
      <c r="EM61" s="372"/>
      <c r="EN61" s="372"/>
      <c r="EO61" s="372"/>
      <c r="EP61" s="372"/>
      <c r="EQ61" s="372"/>
      <c r="ER61" s="372"/>
      <c r="ES61" s="372"/>
      <c r="ET61" s="372"/>
      <c r="EU61" s="372"/>
      <c r="EV61" s="372"/>
      <c r="EW61" s="372"/>
      <c r="EX61" s="372"/>
      <c r="EY61" s="372"/>
      <c r="EZ61" s="372"/>
      <c r="FA61" s="372"/>
      <c r="FB61" s="372"/>
      <c r="FC61" s="372"/>
      <c r="FD61" s="372"/>
      <c r="FE61" s="372"/>
      <c r="FF61" s="372"/>
      <c r="FG61" s="372"/>
      <c r="FH61" s="372"/>
      <c r="FI61" s="372"/>
      <c r="FJ61" s="372"/>
      <c r="FK61" s="372"/>
      <c r="FL61" s="372"/>
      <c r="FM61" s="372"/>
      <c r="FN61" s="372"/>
      <c r="FO61" s="372"/>
      <c r="FP61" s="372"/>
      <c r="FQ61" s="372"/>
      <c r="FR61" s="372"/>
      <c r="FS61" s="372"/>
      <c r="FT61" s="372"/>
      <c r="FU61" s="372"/>
      <c r="FV61" s="372"/>
      <c r="FW61" s="372"/>
      <c r="FX61" s="372"/>
      <c r="FY61" s="372"/>
      <c r="FZ61" s="372"/>
      <c r="GA61" s="372"/>
      <c r="GB61" s="372"/>
      <c r="GC61" s="372"/>
      <c r="GD61" s="372"/>
      <c r="GE61" s="372"/>
      <c r="GF61" s="372"/>
      <c r="GG61" s="372"/>
      <c r="GH61" s="372"/>
      <c r="GI61" s="372"/>
      <c r="GJ61" s="372"/>
      <c r="GK61" s="372"/>
      <c r="GL61" s="372"/>
      <c r="GM61" s="372"/>
      <c r="GN61" s="372"/>
      <c r="GO61" s="372"/>
      <c r="GP61" s="372"/>
      <c r="GQ61" s="372"/>
      <c r="GR61" s="372"/>
      <c r="GS61" s="372"/>
      <c r="GT61" s="372"/>
      <c r="GU61" s="372"/>
      <c r="GV61" s="372"/>
      <c r="GW61" s="372"/>
      <c r="GX61" s="372"/>
      <c r="GY61" s="372"/>
      <c r="GZ61" s="372"/>
      <c r="HA61" s="372"/>
      <c r="HB61" s="372"/>
      <c r="HC61" s="372"/>
      <c r="HD61" s="372"/>
      <c r="HE61" s="372"/>
      <c r="HF61" s="372"/>
      <c r="HG61" s="372"/>
      <c r="HH61" s="372"/>
      <c r="HI61" s="372"/>
      <c r="HJ61" s="372"/>
      <c r="HK61" s="372"/>
      <c r="HL61" s="372"/>
      <c r="HM61" s="372"/>
      <c r="HN61" s="372"/>
      <c r="HO61" s="372"/>
      <c r="HP61" s="372"/>
      <c r="HQ61" s="372"/>
      <c r="HR61" s="372"/>
      <c r="HS61" s="372"/>
      <c r="HT61" s="372"/>
      <c r="HU61" s="372"/>
      <c r="HV61" s="372"/>
      <c r="HW61" s="372"/>
    </row>
    <row r="62" spans="1:231" ht="14.1" customHeight="1">
      <c r="A62" s="372"/>
      <c r="B62" s="395"/>
      <c r="C62" s="395"/>
      <c r="E62" s="416"/>
      <c r="F62" s="372"/>
      <c r="G62" s="372"/>
      <c r="H62" s="372"/>
      <c r="I62" s="372"/>
      <c r="K62" s="387"/>
      <c r="L62" s="371"/>
      <c r="M62" s="371"/>
      <c r="N62" s="371"/>
      <c r="O62" s="371"/>
      <c r="P62" s="371"/>
      <c r="Q62" s="371"/>
      <c r="R62" s="371"/>
      <c r="S62" s="371"/>
      <c r="T62" s="371"/>
      <c r="U62" s="371"/>
      <c r="V62" s="371"/>
      <c r="W62" s="371"/>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72"/>
      <c r="BZ62" s="372"/>
      <c r="CA62" s="372"/>
      <c r="CB62" s="372"/>
      <c r="CC62" s="372"/>
      <c r="CD62" s="372"/>
      <c r="CE62" s="372"/>
      <c r="CF62" s="372"/>
      <c r="CG62" s="372"/>
      <c r="CH62" s="372"/>
      <c r="CI62" s="372"/>
      <c r="CJ62" s="372"/>
      <c r="CK62" s="372"/>
      <c r="CL62" s="372"/>
      <c r="CM62" s="372"/>
      <c r="CN62" s="372"/>
      <c r="CO62" s="372"/>
      <c r="CP62" s="372"/>
      <c r="CQ62" s="372"/>
      <c r="CR62" s="372"/>
      <c r="CS62" s="372"/>
      <c r="CT62" s="372"/>
      <c r="CU62" s="372"/>
      <c r="CV62" s="372"/>
      <c r="CW62" s="372"/>
      <c r="CX62" s="372"/>
      <c r="CY62" s="372"/>
      <c r="CZ62" s="372"/>
      <c r="DA62" s="372"/>
      <c r="DB62" s="372"/>
      <c r="DC62" s="372"/>
      <c r="DD62" s="372"/>
      <c r="DE62" s="372"/>
      <c r="DF62" s="372"/>
      <c r="DG62" s="372"/>
      <c r="DH62" s="372"/>
      <c r="DI62" s="372"/>
      <c r="DJ62" s="372"/>
      <c r="DK62" s="372"/>
      <c r="DL62" s="372"/>
      <c r="DM62" s="372"/>
      <c r="DN62" s="372"/>
      <c r="DO62" s="372"/>
      <c r="DP62" s="372"/>
      <c r="DQ62" s="372"/>
      <c r="DR62" s="372"/>
      <c r="DS62" s="372"/>
      <c r="DT62" s="372"/>
      <c r="DU62" s="372"/>
      <c r="DV62" s="372"/>
      <c r="DW62" s="372"/>
      <c r="DX62" s="372"/>
      <c r="DY62" s="372"/>
      <c r="DZ62" s="372"/>
      <c r="EA62" s="372"/>
      <c r="EB62" s="372"/>
      <c r="EC62" s="372"/>
      <c r="ED62" s="372"/>
      <c r="EE62" s="372"/>
      <c r="EF62" s="372"/>
      <c r="EG62" s="372"/>
      <c r="EH62" s="372"/>
      <c r="EI62" s="372"/>
      <c r="EJ62" s="372"/>
      <c r="EK62" s="372"/>
      <c r="EL62" s="372"/>
      <c r="EM62" s="372"/>
      <c r="EN62" s="372"/>
      <c r="EO62" s="372"/>
      <c r="EP62" s="372"/>
      <c r="EQ62" s="372"/>
      <c r="ER62" s="372"/>
      <c r="ES62" s="372"/>
      <c r="ET62" s="372"/>
      <c r="EU62" s="372"/>
      <c r="EV62" s="372"/>
      <c r="EW62" s="372"/>
      <c r="EX62" s="372"/>
      <c r="EY62" s="372"/>
      <c r="EZ62" s="372"/>
      <c r="FA62" s="372"/>
      <c r="FB62" s="372"/>
      <c r="FC62" s="372"/>
      <c r="FD62" s="372"/>
      <c r="FE62" s="372"/>
      <c r="FF62" s="372"/>
      <c r="FG62" s="372"/>
      <c r="FH62" s="372"/>
      <c r="FI62" s="372"/>
      <c r="FJ62" s="372"/>
      <c r="FK62" s="372"/>
      <c r="FL62" s="372"/>
      <c r="FM62" s="372"/>
      <c r="FN62" s="372"/>
      <c r="FO62" s="372"/>
      <c r="FP62" s="372"/>
      <c r="FQ62" s="372"/>
      <c r="FR62" s="372"/>
      <c r="FS62" s="372"/>
      <c r="FT62" s="372"/>
      <c r="FU62" s="372"/>
      <c r="FV62" s="372"/>
      <c r="FW62" s="372"/>
      <c r="FX62" s="372"/>
      <c r="FY62" s="372"/>
      <c r="FZ62" s="372"/>
      <c r="GA62" s="372"/>
      <c r="GB62" s="372"/>
      <c r="GC62" s="372"/>
      <c r="GD62" s="372"/>
      <c r="GE62" s="372"/>
      <c r="GF62" s="372"/>
      <c r="GG62" s="372"/>
      <c r="GH62" s="372"/>
      <c r="GI62" s="372"/>
      <c r="GJ62" s="372"/>
      <c r="GK62" s="372"/>
      <c r="GL62" s="372"/>
      <c r="GM62" s="372"/>
      <c r="GN62" s="372"/>
      <c r="GO62" s="372"/>
      <c r="GP62" s="372"/>
      <c r="GQ62" s="372"/>
      <c r="GR62" s="372"/>
      <c r="GS62" s="372"/>
      <c r="GT62" s="372"/>
      <c r="GU62" s="372"/>
      <c r="GV62" s="372"/>
      <c r="GW62" s="372"/>
      <c r="GX62" s="372"/>
      <c r="GY62" s="372"/>
      <c r="GZ62" s="372"/>
      <c r="HA62" s="372"/>
      <c r="HB62" s="372"/>
      <c r="HC62" s="372"/>
      <c r="HD62" s="372"/>
      <c r="HE62" s="372"/>
      <c r="HF62" s="372"/>
      <c r="HG62" s="372"/>
      <c r="HH62" s="372"/>
      <c r="HI62" s="372"/>
      <c r="HJ62" s="372"/>
      <c r="HK62" s="372"/>
      <c r="HL62" s="372"/>
      <c r="HM62" s="372"/>
      <c r="HN62" s="372"/>
      <c r="HO62" s="372"/>
      <c r="HP62" s="372"/>
      <c r="HQ62" s="372"/>
      <c r="HR62" s="372"/>
      <c r="HS62" s="372"/>
      <c r="HT62" s="372"/>
      <c r="HU62" s="372"/>
      <c r="HV62" s="372"/>
      <c r="HW62" s="372"/>
    </row>
    <row r="63" spans="1:231" ht="14.1" customHeight="1">
      <c r="A63" s="372"/>
      <c r="B63" s="395"/>
      <c r="C63" s="395"/>
      <c r="E63" s="416"/>
      <c r="F63" s="372"/>
      <c r="G63" s="372"/>
      <c r="H63" s="372"/>
      <c r="I63" s="372"/>
      <c r="K63" s="387"/>
      <c r="L63" s="371"/>
      <c r="M63" s="371"/>
      <c r="N63" s="371"/>
      <c r="O63" s="371"/>
      <c r="P63" s="371"/>
      <c r="Q63" s="371"/>
      <c r="R63" s="371"/>
      <c r="S63" s="371"/>
      <c r="T63" s="371"/>
      <c r="U63" s="371"/>
      <c r="V63" s="371"/>
      <c r="W63" s="371"/>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c r="CA63" s="372"/>
      <c r="CB63" s="372"/>
      <c r="CC63" s="372"/>
      <c r="CD63" s="372"/>
      <c r="CE63" s="372"/>
      <c r="CF63" s="372"/>
      <c r="CG63" s="372"/>
      <c r="CH63" s="372"/>
      <c r="CI63" s="372"/>
      <c r="CJ63" s="372"/>
      <c r="CK63" s="372"/>
      <c r="CL63" s="372"/>
      <c r="CM63" s="372"/>
      <c r="CN63" s="372"/>
      <c r="CO63" s="372"/>
      <c r="CP63" s="372"/>
      <c r="CQ63" s="372"/>
      <c r="CR63" s="372"/>
      <c r="CS63" s="372"/>
      <c r="CT63" s="372"/>
      <c r="CU63" s="372"/>
      <c r="CV63" s="372"/>
      <c r="CW63" s="372"/>
      <c r="CX63" s="372"/>
      <c r="CY63" s="372"/>
      <c r="CZ63" s="372"/>
      <c r="DA63" s="372"/>
      <c r="DB63" s="372"/>
      <c r="DC63" s="372"/>
      <c r="DD63" s="372"/>
      <c r="DE63" s="372"/>
      <c r="DF63" s="372"/>
      <c r="DG63" s="372"/>
      <c r="DH63" s="372"/>
      <c r="DI63" s="372"/>
      <c r="DJ63" s="372"/>
      <c r="DK63" s="372"/>
      <c r="DL63" s="372"/>
      <c r="DM63" s="372"/>
      <c r="DN63" s="372"/>
      <c r="DO63" s="372"/>
      <c r="DP63" s="372"/>
      <c r="DQ63" s="372"/>
      <c r="DR63" s="372"/>
      <c r="DS63" s="372"/>
      <c r="DT63" s="372"/>
      <c r="DU63" s="372"/>
      <c r="DV63" s="372"/>
      <c r="DW63" s="372"/>
      <c r="DX63" s="372"/>
      <c r="DY63" s="372"/>
      <c r="DZ63" s="372"/>
      <c r="EA63" s="372"/>
      <c r="EB63" s="372"/>
      <c r="EC63" s="372"/>
      <c r="ED63" s="372"/>
      <c r="EE63" s="372"/>
      <c r="EF63" s="372"/>
      <c r="EG63" s="372"/>
      <c r="EH63" s="372"/>
      <c r="EI63" s="372"/>
      <c r="EJ63" s="372"/>
      <c r="EK63" s="372"/>
      <c r="EL63" s="372"/>
      <c r="EM63" s="372"/>
      <c r="EN63" s="372"/>
      <c r="EO63" s="372"/>
      <c r="EP63" s="372"/>
      <c r="EQ63" s="372"/>
      <c r="ER63" s="372"/>
      <c r="ES63" s="372"/>
      <c r="ET63" s="372"/>
      <c r="EU63" s="372"/>
      <c r="EV63" s="372"/>
      <c r="EW63" s="372"/>
      <c r="EX63" s="372"/>
      <c r="EY63" s="372"/>
      <c r="EZ63" s="372"/>
      <c r="FA63" s="372"/>
      <c r="FB63" s="372"/>
      <c r="FC63" s="372"/>
      <c r="FD63" s="372"/>
      <c r="FE63" s="372"/>
      <c r="FF63" s="372"/>
      <c r="FG63" s="372"/>
      <c r="FH63" s="372"/>
      <c r="FI63" s="372"/>
      <c r="FJ63" s="372"/>
      <c r="FK63" s="372"/>
      <c r="FL63" s="372"/>
      <c r="FM63" s="372"/>
      <c r="FN63" s="372"/>
      <c r="FO63" s="372"/>
      <c r="FP63" s="372"/>
      <c r="FQ63" s="372"/>
      <c r="FR63" s="372"/>
      <c r="FS63" s="372"/>
      <c r="FT63" s="372"/>
      <c r="FU63" s="372"/>
      <c r="FV63" s="372"/>
      <c r="FW63" s="372"/>
      <c r="FX63" s="372"/>
      <c r="FY63" s="372"/>
      <c r="FZ63" s="372"/>
      <c r="GA63" s="372"/>
      <c r="GB63" s="372"/>
      <c r="GC63" s="372"/>
      <c r="GD63" s="372"/>
      <c r="GE63" s="372"/>
      <c r="GF63" s="372"/>
      <c r="GG63" s="372"/>
      <c r="GH63" s="372"/>
      <c r="GI63" s="372"/>
      <c r="GJ63" s="372"/>
      <c r="GK63" s="372"/>
      <c r="GL63" s="372"/>
      <c r="GM63" s="372"/>
      <c r="GN63" s="372"/>
      <c r="GO63" s="372"/>
      <c r="GP63" s="372"/>
      <c r="GQ63" s="372"/>
      <c r="GR63" s="372"/>
      <c r="GS63" s="372"/>
      <c r="GT63" s="372"/>
      <c r="GU63" s="372"/>
      <c r="GV63" s="372"/>
      <c r="GW63" s="372"/>
      <c r="GX63" s="372"/>
      <c r="GY63" s="372"/>
      <c r="GZ63" s="372"/>
      <c r="HA63" s="372"/>
      <c r="HB63" s="372"/>
      <c r="HC63" s="372"/>
      <c r="HD63" s="372"/>
      <c r="HE63" s="372"/>
      <c r="HF63" s="372"/>
      <c r="HG63" s="372"/>
      <c r="HH63" s="372"/>
      <c r="HI63" s="372"/>
      <c r="HJ63" s="372"/>
      <c r="HK63" s="372"/>
      <c r="HL63" s="372"/>
      <c r="HM63" s="372"/>
      <c r="HN63" s="372"/>
      <c r="HO63" s="372"/>
      <c r="HP63" s="372"/>
      <c r="HQ63" s="372"/>
      <c r="HR63" s="372"/>
      <c r="HS63" s="372"/>
      <c r="HT63" s="372"/>
      <c r="HU63" s="372"/>
      <c r="HV63" s="372"/>
      <c r="HW63" s="372"/>
    </row>
    <row r="64" spans="1:231" ht="14.1" customHeight="1">
      <c r="A64" s="372"/>
      <c r="B64" s="395"/>
      <c r="C64" s="395"/>
      <c r="E64" s="416"/>
      <c r="F64" s="372"/>
      <c r="G64" s="372"/>
      <c r="H64" s="372"/>
      <c r="I64" s="372"/>
      <c r="K64" s="387"/>
      <c r="L64" s="371"/>
      <c r="M64" s="371"/>
      <c r="N64" s="371"/>
      <c r="O64" s="371"/>
      <c r="P64" s="371"/>
      <c r="Q64" s="371"/>
      <c r="R64" s="371"/>
      <c r="S64" s="371"/>
      <c r="T64" s="371"/>
      <c r="U64" s="371"/>
      <c r="V64" s="371"/>
      <c r="W64" s="371"/>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72"/>
      <c r="BT64" s="372"/>
      <c r="BU64" s="372"/>
      <c r="BV64" s="372"/>
      <c r="BW64" s="372"/>
      <c r="BX64" s="372"/>
      <c r="BY64" s="372"/>
      <c r="BZ64" s="372"/>
      <c r="CA64" s="372"/>
      <c r="CB64" s="372"/>
      <c r="CC64" s="372"/>
      <c r="CD64" s="372"/>
      <c r="CE64" s="372"/>
      <c r="CF64" s="372"/>
      <c r="CG64" s="372"/>
      <c r="CH64" s="372"/>
      <c r="CI64" s="372"/>
      <c r="CJ64" s="372"/>
      <c r="CK64" s="372"/>
      <c r="CL64" s="372"/>
      <c r="CM64" s="372"/>
      <c r="CN64" s="372"/>
      <c r="CO64" s="372"/>
      <c r="CP64" s="372"/>
      <c r="CQ64" s="372"/>
      <c r="CR64" s="372"/>
      <c r="CS64" s="372"/>
      <c r="CT64" s="372"/>
      <c r="CU64" s="372"/>
      <c r="CV64" s="372"/>
      <c r="CW64" s="372"/>
      <c r="CX64" s="372"/>
      <c r="CY64" s="372"/>
      <c r="CZ64" s="372"/>
      <c r="DA64" s="372"/>
      <c r="DB64" s="372"/>
      <c r="DC64" s="372"/>
      <c r="DD64" s="372"/>
      <c r="DE64" s="372"/>
      <c r="DF64" s="372"/>
      <c r="DG64" s="372"/>
      <c r="DH64" s="372"/>
      <c r="DI64" s="372"/>
      <c r="DJ64" s="372"/>
      <c r="DK64" s="372"/>
      <c r="DL64" s="372"/>
      <c r="DM64" s="372"/>
      <c r="DN64" s="372"/>
      <c r="DO64" s="372"/>
      <c r="DP64" s="372"/>
      <c r="DQ64" s="372"/>
      <c r="DR64" s="372"/>
      <c r="DS64" s="372"/>
      <c r="DT64" s="372"/>
      <c r="DU64" s="372"/>
      <c r="DV64" s="372"/>
      <c r="DW64" s="372"/>
      <c r="DX64" s="372"/>
      <c r="DY64" s="372"/>
      <c r="DZ64" s="372"/>
      <c r="EA64" s="372"/>
      <c r="EB64" s="372"/>
      <c r="EC64" s="372"/>
      <c r="ED64" s="372"/>
      <c r="EE64" s="372"/>
      <c r="EF64" s="372"/>
      <c r="EG64" s="372"/>
      <c r="EH64" s="372"/>
      <c r="EI64" s="372"/>
      <c r="EJ64" s="372"/>
      <c r="EK64" s="372"/>
      <c r="EL64" s="372"/>
      <c r="EM64" s="372"/>
      <c r="EN64" s="372"/>
      <c r="EO64" s="372"/>
      <c r="EP64" s="372"/>
      <c r="EQ64" s="372"/>
      <c r="ER64" s="372"/>
      <c r="ES64" s="372"/>
      <c r="ET64" s="372"/>
      <c r="EU64" s="372"/>
      <c r="EV64" s="372"/>
      <c r="EW64" s="372"/>
      <c r="EX64" s="372"/>
      <c r="EY64" s="372"/>
      <c r="EZ64" s="372"/>
      <c r="FA64" s="372"/>
      <c r="FB64" s="372"/>
      <c r="FC64" s="372"/>
      <c r="FD64" s="372"/>
      <c r="FE64" s="372"/>
      <c r="FF64" s="372"/>
      <c r="FG64" s="372"/>
      <c r="FH64" s="372"/>
      <c r="FI64" s="372"/>
      <c r="FJ64" s="372"/>
      <c r="FK64" s="372"/>
      <c r="FL64" s="372"/>
      <c r="FM64" s="372"/>
      <c r="FN64" s="372"/>
      <c r="FO64" s="372"/>
      <c r="FP64" s="372"/>
      <c r="FQ64" s="372"/>
      <c r="FR64" s="372"/>
      <c r="FS64" s="372"/>
      <c r="FT64" s="372"/>
      <c r="FU64" s="372"/>
      <c r="FV64" s="372"/>
      <c r="FW64" s="372"/>
      <c r="FX64" s="372"/>
      <c r="FY64" s="372"/>
      <c r="FZ64" s="372"/>
      <c r="GA64" s="372"/>
      <c r="GB64" s="372"/>
      <c r="GC64" s="372"/>
      <c r="GD64" s="372"/>
      <c r="GE64" s="372"/>
      <c r="GF64" s="372"/>
      <c r="GG64" s="372"/>
      <c r="GH64" s="372"/>
      <c r="GI64" s="372"/>
      <c r="GJ64" s="372"/>
      <c r="GK64" s="372"/>
      <c r="GL64" s="372"/>
      <c r="GM64" s="372"/>
      <c r="GN64" s="372"/>
      <c r="GO64" s="372"/>
      <c r="GP64" s="372"/>
      <c r="GQ64" s="372"/>
      <c r="GR64" s="372"/>
      <c r="GS64" s="372"/>
      <c r="GT64" s="372"/>
      <c r="GU64" s="372"/>
      <c r="GV64" s="372"/>
      <c r="GW64" s="372"/>
      <c r="GX64" s="372"/>
      <c r="GY64" s="372"/>
      <c r="GZ64" s="372"/>
      <c r="HA64" s="372"/>
      <c r="HB64" s="372"/>
      <c r="HC64" s="372"/>
      <c r="HD64" s="372"/>
      <c r="HE64" s="372"/>
      <c r="HF64" s="372"/>
      <c r="HG64" s="372"/>
      <c r="HH64" s="372"/>
      <c r="HI64" s="372"/>
      <c r="HJ64" s="372"/>
      <c r="HK64" s="372"/>
      <c r="HL64" s="372"/>
      <c r="HM64" s="372"/>
      <c r="HN64" s="372"/>
      <c r="HO64" s="372"/>
      <c r="HP64" s="372"/>
      <c r="HQ64" s="372"/>
      <c r="HR64" s="372"/>
      <c r="HS64" s="372"/>
      <c r="HT64" s="372"/>
      <c r="HU64" s="372"/>
      <c r="HV64" s="372"/>
      <c r="HW64" s="372"/>
    </row>
    <row r="65" spans="1:231" ht="14.1" customHeight="1">
      <c r="A65" s="372"/>
      <c r="B65" s="395"/>
      <c r="C65" s="395"/>
      <c r="E65" s="416"/>
      <c r="F65" s="372"/>
      <c r="G65" s="372"/>
      <c r="H65" s="372"/>
      <c r="I65" s="372"/>
      <c r="K65" s="387"/>
      <c r="L65" s="371"/>
      <c r="M65" s="371"/>
      <c r="N65" s="371"/>
      <c r="O65" s="371"/>
      <c r="P65" s="371"/>
      <c r="Q65" s="371"/>
      <c r="R65" s="371"/>
      <c r="S65" s="371"/>
      <c r="T65" s="371"/>
      <c r="U65" s="371"/>
      <c r="V65" s="371"/>
      <c r="W65" s="371"/>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2"/>
      <c r="BF65" s="372"/>
      <c r="BG65" s="372"/>
      <c r="BH65" s="372"/>
      <c r="BI65" s="372"/>
      <c r="BJ65" s="372"/>
      <c r="BK65" s="372"/>
      <c r="BL65" s="372"/>
      <c r="BM65" s="372"/>
      <c r="BN65" s="372"/>
      <c r="BO65" s="372"/>
      <c r="BP65" s="372"/>
      <c r="BQ65" s="372"/>
      <c r="BR65" s="372"/>
      <c r="BS65" s="372"/>
      <c r="BT65" s="372"/>
      <c r="BU65" s="372"/>
      <c r="BV65" s="372"/>
      <c r="BW65" s="372"/>
      <c r="BX65" s="372"/>
      <c r="BY65" s="372"/>
      <c r="BZ65" s="372"/>
      <c r="CA65" s="372"/>
      <c r="CB65" s="372"/>
      <c r="CC65" s="372"/>
      <c r="CD65" s="372"/>
      <c r="CE65" s="372"/>
      <c r="CF65" s="372"/>
      <c r="CG65" s="372"/>
      <c r="CH65" s="372"/>
      <c r="CI65" s="372"/>
      <c r="CJ65" s="372"/>
      <c r="CK65" s="372"/>
      <c r="CL65" s="372"/>
      <c r="CM65" s="372"/>
      <c r="CN65" s="372"/>
      <c r="CO65" s="372"/>
      <c r="CP65" s="372"/>
      <c r="CQ65" s="372"/>
      <c r="CR65" s="372"/>
      <c r="CS65" s="372"/>
      <c r="CT65" s="372"/>
      <c r="CU65" s="372"/>
      <c r="CV65" s="372"/>
      <c r="CW65" s="372"/>
      <c r="CX65" s="372"/>
      <c r="CY65" s="372"/>
      <c r="CZ65" s="372"/>
      <c r="DA65" s="372"/>
      <c r="DB65" s="372"/>
      <c r="DC65" s="372"/>
      <c r="DD65" s="372"/>
      <c r="DE65" s="372"/>
      <c r="DF65" s="372"/>
      <c r="DG65" s="372"/>
      <c r="DH65" s="372"/>
      <c r="DI65" s="372"/>
      <c r="DJ65" s="372"/>
      <c r="DK65" s="372"/>
      <c r="DL65" s="372"/>
      <c r="DM65" s="372"/>
      <c r="DN65" s="372"/>
      <c r="DO65" s="372"/>
      <c r="DP65" s="372"/>
      <c r="DQ65" s="372"/>
      <c r="DR65" s="372"/>
      <c r="DS65" s="372"/>
      <c r="DT65" s="372"/>
      <c r="DU65" s="372"/>
      <c r="DV65" s="372"/>
      <c r="DW65" s="372"/>
      <c r="DX65" s="372"/>
      <c r="DY65" s="372"/>
      <c r="DZ65" s="372"/>
      <c r="EA65" s="372"/>
      <c r="EB65" s="372"/>
      <c r="EC65" s="372"/>
      <c r="ED65" s="372"/>
      <c r="EE65" s="372"/>
      <c r="EF65" s="372"/>
      <c r="EG65" s="372"/>
      <c r="EH65" s="372"/>
      <c r="EI65" s="372"/>
      <c r="EJ65" s="372"/>
      <c r="EK65" s="372"/>
      <c r="EL65" s="372"/>
      <c r="EM65" s="372"/>
      <c r="EN65" s="372"/>
      <c r="EO65" s="372"/>
      <c r="EP65" s="372"/>
      <c r="EQ65" s="372"/>
      <c r="ER65" s="372"/>
      <c r="ES65" s="372"/>
      <c r="ET65" s="372"/>
      <c r="EU65" s="372"/>
      <c r="EV65" s="372"/>
      <c r="EW65" s="372"/>
      <c r="EX65" s="372"/>
      <c r="EY65" s="372"/>
      <c r="EZ65" s="372"/>
      <c r="FA65" s="372"/>
      <c r="FB65" s="372"/>
      <c r="FC65" s="372"/>
      <c r="FD65" s="372"/>
      <c r="FE65" s="372"/>
      <c r="FF65" s="372"/>
      <c r="FG65" s="372"/>
      <c r="FH65" s="372"/>
      <c r="FI65" s="372"/>
      <c r="FJ65" s="372"/>
      <c r="FK65" s="372"/>
      <c r="FL65" s="372"/>
      <c r="FM65" s="372"/>
      <c r="FN65" s="372"/>
      <c r="FO65" s="372"/>
      <c r="FP65" s="372"/>
      <c r="FQ65" s="372"/>
      <c r="FR65" s="372"/>
      <c r="FS65" s="372"/>
      <c r="FT65" s="372"/>
      <c r="FU65" s="372"/>
      <c r="FV65" s="372"/>
      <c r="FW65" s="372"/>
      <c r="FX65" s="372"/>
      <c r="FY65" s="372"/>
      <c r="FZ65" s="372"/>
      <c r="GA65" s="372"/>
      <c r="GB65" s="372"/>
      <c r="GC65" s="372"/>
      <c r="GD65" s="372"/>
      <c r="GE65" s="372"/>
      <c r="GF65" s="372"/>
      <c r="GG65" s="372"/>
      <c r="GH65" s="372"/>
      <c r="GI65" s="372"/>
      <c r="GJ65" s="372"/>
      <c r="GK65" s="372"/>
      <c r="GL65" s="372"/>
      <c r="GM65" s="372"/>
      <c r="GN65" s="372"/>
      <c r="GO65" s="372"/>
      <c r="GP65" s="372"/>
      <c r="GQ65" s="372"/>
      <c r="GR65" s="372"/>
      <c r="GS65" s="372"/>
      <c r="GT65" s="372"/>
      <c r="GU65" s="372"/>
      <c r="GV65" s="372"/>
      <c r="GW65" s="372"/>
      <c r="GX65" s="372"/>
      <c r="GY65" s="372"/>
      <c r="GZ65" s="372"/>
      <c r="HA65" s="372"/>
      <c r="HB65" s="372"/>
      <c r="HC65" s="372"/>
      <c r="HD65" s="372"/>
      <c r="HE65" s="372"/>
      <c r="HF65" s="372"/>
      <c r="HG65" s="372"/>
      <c r="HH65" s="372"/>
      <c r="HI65" s="372"/>
      <c r="HJ65" s="372"/>
      <c r="HK65" s="372"/>
      <c r="HL65" s="372"/>
      <c r="HM65" s="372"/>
      <c r="HN65" s="372"/>
      <c r="HO65" s="372"/>
      <c r="HP65" s="372"/>
      <c r="HQ65" s="372"/>
      <c r="HR65" s="372"/>
      <c r="HS65" s="372"/>
      <c r="HT65" s="372"/>
      <c r="HU65" s="372"/>
      <c r="HV65" s="372"/>
      <c r="HW65" s="372"/>
    </row>
    <row r="66" spans="1:231" ht="14.1" customHeight="1">
      <c r="A66" s="372"/>
      <c r="B66" s="395"/>
      <c r="C66" s="395"/>
      <c r="E66" s="416"/>
      <c r="F66" s="372"/>
      <c r="G66" s="372"/>
      <c r="H66" s="372"/>
      <c r="I66" s="372"/>
      <c r="K66" s="387"/>
      <c r="L66" s="371"/>
      <c r="M66" s="371"/>
      <c r="N66" s="371"/>
      <c r="O66" s="371"/>
      <c r="P66" s="371"/>
      <c r="Q66" s="371"/>
      <c r="R66" s="371"/>
      <c r="S66" s="371"/>
      <c r="T66" s="371"/>
      <c r="U66" s="371"/>
      <c r="V66" s="371"/>
      <c r="W66" s="371"/>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2"/>
      <c r="BY66" s="372"/>
      <c r="BZ66" s="372"/>
      <c r="CA66" s="372"/>
      <c r="CB66" s="372"/>
      <c r="CC66" s="372"/>
      <c r="CD66" s="372"/>
      <c r="CE66" s="372"/>
      <c r="CF66" s="372"/>
      <c r="CG66" s="372"/>
      <c r="CH66" s="372"/>
      <c r="CI66" s="372"/>
      <c r="CJ66" s="372"/>
      <c r="CK66" s="372"/>
      <c r="CL66" s="372"/>
      <c r="CM66" s="372"/>
      <c r="CN66" s="372"/>
      <c r="CO66" s="372"/>
      <c r="CP66" s="372"/>
      <c r="CQ66" s="372"/>
      <c r="CR66" s="372"/>
      <c r="CS66" s="372"/>
      <c r="CT66" s="372"/>
      <c r="CU66" s="372"/>
      <c r="CV66" s="372"/>
      <c r="CW66" s="372"/>
      <c r="CX66" s="372"/>
      <c r="CY66" s="372"/>
      <c r="CZ66" s="372"/>
      <c r="DA66" s="372"/>
      <c r="DB66" s="372"/>
      <c r="DC66" s="372"/>
      <c r="DD66" s="372"/>
      <c r="DE66" s="372"/>
      <c r="DF66" s="372"/>
      <c r="DG66" s="372"/>
      <c r="DH66" s="372"/>
      <c r="DI66" s="372"/>
      <c r="DJ66" s="372"/>
      <c r="DK66" s="372"/>
      <c r="DL66" s="372"/>
      <c r="DM66" s="372"/>
      <c r="DN66" s="372"/>
      <c r="DO66" s="372"/>
      <c r="DP66" s="372"/>
      <c r="DQ66" s="372"/>
      <c r="DR66" s="372"/>
      <c r="DS66" s="372"/>
      <c r="DT66" s="372"/>
      <c r="DU66" s="372"/>
      <c r="DV66" s="372"/>
      <c r="DW66" s="372"/>
      <c r="DX66" s="372"/>
      <c r="DY66" s="372"/>
      <c r="DZ66" s="372"/>
      <c r="EA66" s="372"/>
      <c r="EB66" s="372"/>
      <c r="EC66" s="372"/>
      <c r="ED66" s="372"/>
      <c r="EE66" s="372"/>
      <c r="EF66" s="372"/>
      <c r="EG66" s="372"/>
      <c r="EH66" s="372"/>
      <c r="EI66" s="372"/>
      <c r="EJ66" s="372"/>
      <c r="EK66" s="372"/>
      <c r="EL66" s="372"/>
      <c r="EM66" s="372"/>
      <c r="EN66" s="372"/>
      <c r="EO66" s="372"/>
      <c r="EP66" s="372"/>
      <c r="EQ66" s="372"/>
      <c r="ER66" s="372"/>
      <c r="ES66" s="372"/>
      <c r="ET66" s="372"/>
      <c r="EU66" s="372"/>
      <c r="EV66" s="372"/>
      <c r="EW66" s="372"/>
      <c r="EX66" s="372"/>
      <c r="EY66" s="372"/>
      <c r="EZ66" s="372"/>
      <c r="FA66" s="372"/>
      <c r="FB66" s="372"/>
      <c r="FC66" s="372"/>
      <c r="FD66" s="372"/>
      <c r="FE66" s="372"/>
      <c r="FF66" s="372"/>
      <c r="FG66" s="372"/>
      <c r="FH66" s="372"/>
      <c r="FI66" s="372"/>
      <c r="FJ66" s="372"/>
      <c r="FK66" s="372"/>
      <c r="FL66" s="372"/>
      <c r="FM66" s="372"/>
      <c r="FN66" s="372"/>
      <c r="FO66" s="372"/>
      <c r="FP66" s="372"/>
      <c r="FQ66" s="372"/>
      <c r="FR66" s="372"/>
      <c r="FS66" s="372"/>
      <c r="FT66" s="372"/>
      <c r="FU66" s="372"/>
      <c r="FV66" s="372"/>
      <c r="FW66" s="372"/>
      <c r="FX66" s="372"/>
      <c r="FY66" s="372"/>
      <c r="FZ66" s="372"/>
      <c r="GA66" s="372"/>
      <c r="GB66" s="372"/>
      <c r="GC66" s="372"/>
      <c r="GD66" s="372"/>
      <c r="GE66" s="372"/>
      <c r="GF66" s="372"/>
      <c r="GG66" s="372"/>
      <c r="GH66" s="372"/>
      <c r="GI66" s="372"/>
      <c r="GJ66" s="372"/>
      <c r="GK66" s="372"/>
      <c r="GL66" s="372"/>
      <c r="GM66" s="372"/>
      <c r="GN66" s="372"/>
      <c r="GO66" s="372"/>
      <c r="GP66" s="372"/>
      <c r="GQ66" s="372"/>
      <c r="GR66" s="372"/>
      <c r="GS66" s="372"/>
      <c r="GT66" s="372"/>
      <c r="GU66" s="372"/>
      <c r="GV66" s="372"/>
      <c r="GW66" s="372"/>
      <c r="GX66" s="372"/>
      <c r="GY66" s="372"/>
      <c r="GZ66" s="372"/>
      <c r="HA66" s="372"/>
      <c r="HB66" s="372"/>
      <c r="HC66" s="372"/>
      <c r="HD66" s="372"/>
      <c r="HE66" s="372"/>
      <c r="HF66" s="372"/>
      <c r="HG66" s="372"/>
      <c r="HH66" s="372"/>
      <c r="HI66" s="372"/>
      <c r="HJ66" s="372"/>
      <c r="HK66" s="372"/>
      <c r="HL66" s="372"/>
      <c r="HM66" s="372"/>
      <c r="HN66" s="372"/>
      <c r="HO66" s="372"/>
      <c r="HP66" s="372"/>
      <c r="HQ66" s="372"/>
      <c r="HR66" s="372"/>
      <c r="HS66" s="372"/>
      <c r="HT66" s="372"/>
      <c r="HU66" s="372"/>
      <c r="HV66" s="372"/>
      <c r="HW66" s="372"/>
    </row>
    <row r="67" spans="1:231" ht="14.1" customHeight="1">
      <c r="A67" s="372"/>
      <c r="B67" s="395"/>
      <c r="C67" s="395"/>
      <c r="E67" s="416"/>
      <c r="F67" s="372"/>
      <c r="G67" s="372"/>
      <c r="H67" s="372"/>
      <c r="I67" s="372"/>
      <c r="K67" s="387"/>
      <c r="L67" s="371"/>
      <c r="M67" s="371"/>
      <c r="N67" s="371"/>
      <c r="O67" s="371"/>
      <c r="P67" s="371"/>
      <c r="Q67" s="371"/>
      <c r="R67" s="371"/>
      <c r="S67" s="371"/>
      <c r="T67" s="371"/>
      <c r="U67" s="371"/>
      <c r="V67" s="371"/>
      <c r="W67" s="371"/>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c r="CA67" s="372"/>
      <c r="CB67" s="372"/>
      <c r="CC67" s="372"/>
      <c r="CD67" s="372"/>
      <c r="CE67" s="372"/>
      <c r="CF67" s="372"/>
      <c r="CG67" s="372"/>
      <c r="CH67" s="372"/>
      <c r="CI67" s="372"/>
      <c r="CJ67" s="372"/>
      <c r="CK67" s="372"/>
      <c r="CL67" s="372"/>
      <c r="CM67" s="372"/>
      <c r="CN67" s="372"/>
      <c r="CO67" s="372"/>
      <c r="CP67" s="372"/>
      <c r="CQ67" s="372"/>
      <c r="CR67" s="372"/>
      <c r="CS67" s="372"/>
      <c r="CT67" s="372"/>
      <c r="CU67" s="372"/>
      <c r="CV67" s="372"/>
      <c r="CW67" s="372"/>
      <c r="CX67" s="372"/>
      <c r="CY67" s="372"/>
      <c r="CZ67" s="372"/>
      <c r="DA67" s="372"/>
      <c r="DB67" s="372"/>
      <c r="DC67" s="372"/>
      <c r="DD67" s="372"/>
      <c r="DE67" s="372"/>
      <c r="DF67" s="372"/>
      <c r="DG67" s="372"/>
      <c r="DH67" s="372"/>
      <c r="DI67" s="372"/>
      <c r="DJ67" s="372"/>
      <c r="DK67" s="372"/>
      <c r="DL67" s="372"/>
      <c r="DM67" s="372"/>
      <c r="DN67" s="372"/>
      <c r="DO67" s="372"/>
      <c r="DP67" s="372"/>
      <c r="DQ67" s="372"/>
      <c r="DR67" s="372"/>
      <c r="DS67" s="372"/>
      <c r="DT67" s="372"/>
      <c r="DU67" s="372"/>
      <c r="DV67" s="372"/>
      <c r="DW67" s="372"/>
      <c r="DX67" s="372"/>
      <c r="DY67" s="372"/>
      <c r="DZ67" s="372"/>
      <c r="EA67" s="372"/>
      <c r="EB67" s="372"/>
      <c r="EC67" s="372"/>
      <c r="ED67" s="372"/>
      <c r="EE67" s="372"/>
      <c r="EF67" s="372"/>
      <c r="EG67" s="372"/>
      <c r="EH67" s="372"/>
      <c r="EI67" s="372"/>
      <c r="EJ67" s="372"/>
      <c r="EK67" s="372"/>
      <c r="EL67" s="372"/>
      <c r="EM67" s="372"/>
      <c r="EN67" s="372"/>
      <c r="EO67" s="372"/>
      <c r="EP67" s="372"/>
      <c r="EQ67" s="372"/>
      <c r="ER67" s="372"/>
      <c r="ES67" s="372"/>
      <c r="ET67" s="372"/>
      <c r="EU67" s="372"/>
      <c r="EV67" s="372"/>
      <c r="EW67" s="372"/>
      <c r="EX67" s="372"/>
      <c r="EY67" s="372"/>
      <c r="EZ67" s="372"/>
      <c r="FA67" s="372"/>
      <c r="FB67" s="372"/>
      <c r="FC67" s="372"/>
      <c r="FD67" s="372"/>
      <c r="FE67" s="372"/>
      <c r="FF67" s="372"/>
      <c r="FG67" s="372"/>
      <c r="FH67" s="372"/>
      <c r="FI67" s="372"/>
      <c r="FJ67" s="372"/>
      <c r="FK67" s="372"/>
      <c r="FL67" s="372"/>
      <c r="FM67" s="372"/>
      <c r="FN67" s="372"/>
      <c r="FO67" s="372"/>
      <c r="FP67" s="372"/>
      <c r="FQ67" s="372"/>
      <c r="FR67" s="372"/>
      <c r="FS67" s="372"/>
      <c r="FT67" s="372"/>
      <c r="FU67" s="372"/>
      <c r="FV67" s="372"/>
      <c r="FW67" s="372"/>
      <c r="FX67" s="372"/>
      <c r="FY67" s="372"/>
      <c r="FZ67" s="372"/>
      <c r="GA67" s="372"/>
      <c r="GB67" s="372"/>
      <c r="GC67" s="372"/>
      <c r="GD67" s="372"/>
      <c r="GE67" s="372"/>
      <c r="GF67" s="372"/>
      <c r="GG67" s="372"/>
      <c r="GH67" s="372"/>
      <c r="GI67" s="372"/>
      <c r="GJ67" s="372"/>
      <c r="GK67" s="372"/>
      <c r="GL67" s="372"/>
      <c r="GM67" s="372"/>
      <c r="GN67" s="372"/>
      <c r="GO67" s="372"/>
      <c r="GP67" s="372"/>
      <c r="GQ67" s="372"/>
      <c r="GR67" s="372"/>
      <c r="GS67" s="372"/>
      <c r="GT67" s="372"/>
      <c r="GU67" s="372"/>
      <c r="GV67" s="372"/>
      <c r="GW67" s="372"/>
      <c r="GX67" s="372"/>
      <c r="GY67" s="372"/>
      <c r="GZ67" s="372"/>
      <c r="HA67" s="372"/>
      <c r="HB67" s="372"/>
      <c r="HC67" s="372"/>
      <c r="HD67" s="372"/>
      <c r="HE67" s="372"/>
      <c r="HF67" s="372"/>
      <c r="HG67" s="372"/>
      <c r="HH67" s="372"/>
      <c r="HI67" s="372"/>
      <c r="HJ67" s="372"/>
      <c r="HK67" s="372"/>
      <c r="HL67" s="372"/>
      <c r="HM67" s="372"/>
      <c r="HN67" s="372"/>
      <c r="HO67" s="372"/>
      <c r="HP67" s="372"/>
      <c r="HQ67" s="372"/>
      <c r="HR67" s="372"/>
      <c r="HS67" s="372"/>
      <c r="HT67" s="372"/>
      <c r="HU67" s="372"/>
      <c r="HV67" s="372"/>
      <c r="HW67" s="372"/>
    </row>
    <row r="68" spans="1:231" ht="14.1" customHeight="1">
      <c r="A68" s="372"/>
      <c r="B68" s="395"/>
      <c r="C68" s="395"/>
      <c r="E68" s="416"/>
      <c r="F68" s="372"/>
      <c r="G68" s="372"/>
      <c r="H68" s="372"/>
      <c r="I68" s="372"/>
      <c r="K68" s="387"/>
      <c r="L68" s="371"/>
      <c r="M68" s="371"/>
      <c r="N68" s="371"/>
      <c r="O68" s="371"/>
      <c r="P68" s="371"/>
      <c r="Q68" s="371"/>
      <c r="R68" s="371"/>
      <c r="S68" s="371"/>
      <c r="T68" s="371"/>
      <c r="U68" s="371"/>
      <c r="V68" s="371"/>
      <c r="W68" s="371"/>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c r="CA68" s="372"/>
      <c r="CB68" s="372"/>
      <c r="CC68" s="372"/>
      <c r="CD68" s="372"/>
      <c r="CE68" s="372"/>
      <c r="CF68" s="372"/>
      <c r="CG68" s="372"/>
      <c r="CH68" s="372"/>
      <c r="CI68" s="372"/>
      <c r="CJ68" s="372"/>
      <c r="CK68" s="372"/>
      <c r="CL68" s="372"/>
      <c r="CM68" s="372"/>
      <c r="CN68" s="372"/>
      <c r="CO68" s="372"/>
      <c r="CP68" s="372"/>
      <c r="CQ68" s="372"/>
      <c r="CR68" s="372"/>
      <c r="CS68" s="372"/>
      <c r="CT68" s="372"/>
      <c r="CU68" s="372"/>
      <c r="CV68" s="372"/>
      <c r="CW68" s="372"/>
      <c r="CX68" s="372"/>
      <c r="CY68" s="372"/>
      <c r="CZ68" s="372"/>
      <c r="DA68" s="372"/>
      <c r="DB68" s="372"/>
      <c r="DC68" s="372"/>
      <c r="DD68" s="372"/>
      <c r="DE68" s="372"/>
      <c r="DF68" s="372"/>
      <c r="DG68" s="372"/>
      <c r="DH68" s="372"/>
      <c r="DI68" s="372"/>
      <c r="DJ68" s="372"/>
      <c r="DK68" s="372"/>
      <c r="DL68" s="372"/>
      <c r="DM68" s="372"/>
      <c r="DN68" s="372"/>
      <c r="DO68" s="372"/>
      <c r="DP68" s="372"/>
      <c r="DQ68" s="372"/>
      <c r="DR68" s="372"/>
      <c r="DS68" s="372"/>
      <c r="DT68" s="372"/>
      <c r="DU68" s="372"/>
      <c r="DV68" s="372"/>
      <c r="DW68" s="372"/>
      <c r="DX68" s="372"/>
      <c r="DY68" s="372"/>
      <c r="DZ68" s="372"/>
      <c r="EA68" s="372"/>
      <c r="EB68" s="372"/>
      <c r="EC68" s="372"/>
      <c r="ED68" s="372"/>
      <c r="EE68" s="372"/>
      <c r="EF68" s="372"/>
      <c r="EG68" s="372"/>
      <c r="EH68" s="372"/>
      <c r="EI68" s="372"/>
      <c r="EJ68" s="372"/>
      <c r="EK68" s="372"/>
      <c r="EL68" s="372"/>
      <c r="EM68" s="372"/>
      <c r="EN68" s="372"/>
      <c r="EO68" s="372"/>
      <c r="EP68" s="372"/>
      <c r="EQ68" s="372"/>
      <c r="ER68" s="372"/>
      <c r="ES68" s="372"/>
      <c r="ET68" s="372"/>
      <c r="EU68" s="372"/>
      <c r="EV68" s="372"/>
      <c r="EW68" s="372"/>
      <c r="EX68" s="372"/>
      <c r="EY68" s="372"/>
      <c r="EZ68" s="372"/>
      <c r="FA68" s="372"/>
      <c r="FB68" s="372"/>
      <c r="FC68" s="372"/>
      <c r="FD68" s="372"/>
      <c r="FE68" s="372"/>
      <c r="FF68" s="372"/>
      <c r="FG68" s="372"/>
      <c r="FH68" s="372"/>
      <c r="FI68" s="372"/>
      <c r="FJ68" s="372"/>
      <c r="FK68" s="372"/>
      <c r="FL68" s="372"/>
      <c r="FM68" s="372"/>
      <c r="FN68" s="372"/>
      <c r="FO68" s="372"/>
      <c r="FP68" s="372"/>
      <c r="FQ68" s="372"/>
      <c r="FR68" s="372"/>
      <c r="FS68" s="372"/>
      <c r="FT68" s="372"/>
      <c r="FU68" s="372"/>
      <c r="FV68" s="372"/>
      <c r="FW68" s="372"/>
      <c r="FX68" s="372"/>
      <c r="FY68" s="372"/>
      <c r="FZ68" s="372"/>
      <c r="GA68" s="372"/>
      <c r="GB68" s="372"/>
      <c r="GC68" s="372"/>
      <c r="GD68" s="372"/>
      <c r="GE68" s="372"/>
      <c r="GF68" s="372"/>
      <c r="GG68" s="372"/>
      <c r="GH68" s="372"/>
      <c r="GI68" s="372"/>
      <c r="GJ68" s="372"/>
      <c r="GK68" s="372"/>
      <c r="GL68" s="372"/>
      <c r="GM68" s="372"/>
      <c r="GN68" s="372"/>
      <c r="GO68" s="372"/>
      <c r="GP68" s="372"/>
      <c r="GQ68" s="372"/>
      <c r="GR68" s="372"/>
      <c r="GS68" s="372"/>
      <c r="GT68" s="372"/>
      <c r="GU68" s="372"/>
      <c r="GV68" s="372"/>
      <c r="GW68" s="372"/>
      <c r="GX68" s="372"/>
      <c r="GY68" s="372"/>
      <c r="GZ68" s="372"/>
      <c r="HA68" s="372"/>
      <c r="HB68" s="372"/>
      <c r="HC68" s="372"/>
      <c r="HD68" s="372"/>
      <c r="HE68" s="372"/>
      <c r="HF68" s="372"/>
      <c r="HG68" s="372"/>
      <c r="HH68" s="372"/>
      <c r="HI68" s="372"/>
      <c r="HJ68" s="372"/>
      <c r="HK68" s="372"/>
      <c r="HL68" s="372"/>
      <c r="HM68" s="372"/>
      <c r="HN68" s="372"/>
      <c r="HO68" s="372"/>
      <c r="HP68" s="372"/>
      <c r="HQ68" s="372"/>
      <c r="HR68" s="372"/>
      <c r="HS68" s="372"/>
      <c r="HT68" s="372"/>
      <c r="HU68" s="372"/>
      <c r="HV68" s="372"/>
      <c r="HW68" s="372"/>
    </row>
    <row r="69" spans="1:231" ht="14.1" customHeight="1">
      <c r="A69" s="372"/>
      <c r="B69" s="395"/>
      <c r="C69" s="395"/>
      <c r="E69" s="416"/>
      <c r="F69" s="372"/>
      <c r="G69" s="372"/>
      <c r="H69" s="372"/>
      <c r="I69" s="372"/>
      <c r="K69" s="387"/>
      <c r="L69" s="371"/>
      <c r="M69" s="371"/>
      <c r="N69" s="371"/>
      <c r="O69" s="371"/>
      <c r="P69" s="371"/>
      <c r="Q69" s="371"/>
      <c r="R69" s="371"/>
      <c r="S69" s="371"/>
      <c r="T69" s="371"/>
      <c r="U69" s="371"/>
      <c r="V69" s="371"/>
      <c r="W69" s="371"/>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2"/>
      <c r="BR69" s="372"/>
      <c r="BS69" s="372"/>
      <c r="BT69" s="372"/>
      <c r="BU69" s="372"/>
      <c r="BV69" s="372"/>
      <c r="BW69" s="372"/>
      <c r="BX69" s="372"/>
      <c r="BY69" s="372"/>
      <c r="BZ69" s="372"/>
      <c r="CA69" s="372"/>
      <c r="CB69" s="372"/>
      <c r="CC69" s="372"/>
      <c r="CD69" s="372"/>
      <c r="CE69" s="372"/>
      <c r="CF69" s="372"/>
      <c r="CG69" s="372"/>
      <c r="CH69" s="372"/>
      <c r="CI69" s="372"/>
      <c r="CJ69" s="372"/>
      <c r="CK69" s="372"/>
      <c r="CL69" s="372"/>
      <c r="CM69" s="372"/>
      <c r="CN69" s="372"/>
      <c r="CO69" s="372"/>
      <c r="CP69" s="372"/>
      <c r="CQ69" s="372"/>
      <c r="CR69" s="372"/>
      <c r="CS69" s="372"/>
      <c r="CT69" s="372"/>
      <c r="CU69" s="372"/>
      <c r="CV69" s="372"/>
      <c r="CW69" s="372"/>
      <c r="CX69" s="372"/>
      <c r="CY69" s="372"/>
      <c r="CZ69" s="372"/>
      <c r="DA69" s="372"/>
      <c r="DB69" s="372"/>
      <c r="DC69" s="372"/>
      <c r="DD69" s="372"/>
      <c r="DE69" s="372"/>
      <c r="DF69" s="372"/>
      <c r="DG69" s="372"/>
      <c r="DH69" s="372"/>
      <c r="DI69" s="372"/>
      <c r="DJ69" s="372"/>
      <c r="DK69" s="372"/>
      <c r="DL69" s="372"/>
      <c r="DM69" s="372"/>
      <c r="DN69" s="372"/>
      <c r="DO69" s="372"/>
      <c r="DP69" s="372"/>
      <c r="DQ69" s="372"/>
      <c r="DR69" s="372"/>
      <c r="DS69" s="372"/>
      <c r="DT69" s="372"/>
      <c r="DU69" s="372"/>
      <c r="DV69" s="372"/>
      <c r="DW69" s="372"/>
      <c r="DX69" s="372"/>
      <c r="DY69" s="372"/>
      <c r="DZ69" s="372"/>
      <c r="EA69" s="372"/>
      <c r="EB69" s="372"/>
      <c r="EC69" s="372"/>
      <c r="ED69" s="372"/>
      <c r="EE69" s="372"/>
      <c r="EF69" s="372"/>
      <c r="EG69" s="372"/>
      <c r="EH69" s="372"/>
      <c r="EI69" s="372"/>
      <c r="EJ69" s="372"/>
      <c r="EK69" s="372"/>
      <c r="EL69" s="372"/>
      <c r="EM69" s="372"/>
      <c r="EN69" s="372"/>
      <c r="EO69" s="372"/>
      <c r="EP69" s="372"/>
      <c r="EQ69" s="372"/>
      <c r="ER69" s="372"/>
      <c r="ES69" s="372"/>
      <c r="ET69" s="372"/>
      <c r="EU69" s="372"/>
      <c r="EV69" s="372"/>
      <c r="EW69" s="372"/>
      <c r="EX69" s="372"/>
      <c r="EY69" s="372"/>
      <c r="EZ69" s="372"/>
      <c r="FA69" s="372"/>
      <c r="FB69" s="372"/>
      <c r="FC69" s="372"/>
      <c r="FD69" s="372"/>
      <c r="FE69" s="372"/>
      <c r="FF69" s="372"/>
      <c r="FG69" s="372"/>
      <c r="FH69" s="372"/>
      <c r="FI69" s="372"/>
      <c r="FJ69" s="372"/>
      <c r="FK69" s="372"/>
      <c r="FL69" s="372"/>
      <c r="FM69" s="372"/>
      <c r="FN69" s="372"/>
      <c r="FO69" s="372"/>
      <c r="FP69" s="372"/>
      <c r="FQ69" s="372"/>
      <c r="FR69" s="372"/>
      <c r="FS69" s="372"/>
      <c r="FT69" s="372"/>
      <c r="FU69" s="372"/>
      <c r="FV69" s="372"/>
      <c r="FW69" s="372"/>
      <c r="FX69" s="372"/>
      <c r="FY69" s="372"/>
      <c r="FZ69" s="372"/>
      <c r="GA69" s="372"/>
      <c r="GB69" s="372"/>
      <c r="GC69" s="372"/>
      <c r="GD69" s="372"/>
      <c r="GE69" s="372"/>
      <c r="GF69" s="372"/>
      <c r="GG69" s="372"/>
      <c r="GH69" s="372"/>
      <c r="GI69" s="372"/>
      <c r="GJ69" s="372"/>
      <c r="GK69" s="372"/>
      <c r="GL69" s="372"/>
      <c r="GM69" s="372"/>
      <c r="GN69" s="372"/>
      <c r="GO69" s="372"/>
      <c r="GP69" s="372"/>
      <c r="GQ69" s="372"/>
      <c r="GR69" s="372"/>
      <c r="GS69" s="372"/>
      <c r="GT69" s="372"/>
      <c r="GU69" s="372"/>
      <c r="GV69" s="372"/>
      <c r="GW69" s="372"/>
      <c r="GX69" s="372"/>
      <c r="GY69" s="372"/>
      <c r="GZ69" s="372"/>
      <c r="HA69" s="372"/>
      <c r="HB69" s="372"/>
      <c r="HC69" s="372"/>
      <c r="HD69" s="372"/>
      <c r="HE69" s="372"/>
      <c r="HF69" s="372"/>
      <c r="HG69" s="372"/>
      <c r="HH69" s="372"/>
      <c r="HI69" s="372"/>
      <c r="HJ69" s="372"/>
      <c r="HK69" s="372"/>
      <c r="HL69" s="372"/>
      <c r="HM69" s="372"/>
      <c r="HN69" s="372"/>
      <c r="HO69" s="372"/>
      <c r="HP69" s="372"/>
      <c r="HQ69" s="372"/>
      <c r="HR69" s="372"/>
      <c r="HS69" s="372"/>
      <c r="HT69" s="372"/>
      <c r="HU69" s="372"/>
      <c r="HV69" s="372"/>
      <c r="HW69" s="372"/>
    </row>
    <row r="70" spans="1:231" ht="14.1" customHeight="1">
      <c r="A70" s="372"/>
      <c r="B70" s="395"/>
      <c r="C70" s="395"/>
      <c r="E70" s="416"/>
      <c r="F70" s="372"/>
      <c r="G70" s="372"/>
      <c r="H70" s="372"/>
      <c r="I70" s="372"/>
      <c r="K70" s="387"/>
      <c r="L70" s="371"/>
      <c r="M70" s="371"/>
      <c r="N70" s="371"/>
      <c r="O70" s="371"/>
      <c r="P70" s="371"/>
      <c r="Q70" s="371"/>
      <c r="R70" s="371"/>
      <c r="S70" s="371"/>
      <c r="T70" s="371"/>
      <c r="U70" s="371"/>
      <c r="V70" s="371"/>
      <c r="W70" s="371"/>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72"/>
      <c r="BQ70" s="372"/>
      <c r="BR70" s="372"/>
      <c r="BS70" s="372"/>
      <c r="BT70" s="372"/>
      <c r="BU70" s="372"/>
      <c r="BV70" s="372"/>
      <c r="BW70" s="372"/>
      <c r="BX70" s="372"/>
      <c r="BY70" s="372"/>
      <c r="BZ70" s="372"/>
      <c r="CA70" s="372"/>
      <c r="CB70" s="372"/>
      <c r="CC70" s="372"/>
      <c r="CD70" s="372"/>
      <c r="CE70" s="372"/>
      <c r="CF70" s="372"/>
      <c r="CG70" s="372"/>
      <c r="CH70" s="372"/>
      <c r="CI70" s="372"/>
      <c r="CJ70" s="372"/>
      <c r="CK70" s="372"/>
      <c r="CL70" s="372"/>
      <c r="CM70" s="372"/>
      <c r="CN70" s="372"/>
      <c r="CO70" s="372"/>
      <c r="CP70" s="372"/>
      <c r="CQ70" s="372"/>
      <c r="CR70" s="372"/>
      <c r="CS70" s="372"/>
      <c r="CT70" s="372"/>
      <c r="CU70" s="372"/>
      <c r="CV70" s="372"/>
      <c r="CW70" s="372"/>
      <c r="CX70" s="372"/>
      <c r="CY70" s="372"/>
      <c r="CZ70" s="372"/>
      <c r="DA70" s="372"/>
      <c r="DB70" s="372"/>
      <c r="DC70" s="372"/>
      <c r="DD70" s="372"/>
      <c r="DE70" s="372"/>
      <c r="DF70" s="372"/>
      <c r="DG70" s="372"/>
      <c r="DH70" s="372"/>
      <c r="DI70" s="372"/>
      <c r="DJ70" s="372"/>
      <c r="DK70" s="372"/>
      <c r="DL70" s="372"/>
      <c r="DM70" s="372"/>
      <c r="DN70" s="372"/>
      <c r="DO70" s="372"/>
      <c r="DP70" s="372"/>
      <c r="DQ70" s="372"/>
      <c r="DR70" s="372"/>
      <c r="DS70" s="372"/>
      <c r="DT70" s="372"/>
      <c r="DU70" s="372"/>
      <c r="DV70" s="372"/>
      <c r="DW70" s="372"/>
      <c r="DX70" s="372"/>
      <c r="DY70" s="372"/>
      <c r="DZ70" s="372"/>
      <c r="EA70" s="372"/>
      <c r="EB70" s="372"/>
      <c r="EC70" s="372"/>
      <c r="ED70" s="372"/>
      <c r="EE70" s="372"/>
      <c r="EF70" s="372"/>
      <c r="EG70" s="372"/>
      <c r="EH70" s="372"/>
      <c r="EI70" s="372"/>
      <c r="EJ70" s="372"/>
      <c r="EK70" s="372"/>
      <c r="EL70" s="372"/>
      <c r="EM70" s="372"/>
      <c r="EN70" s="372"/>
      <c r="EO70" s="372"/>
      <c r="EP70" s="372"/>
      <c r="EQ70" s="372"/>
      <c r="ER70" s="372"/>
      <c r="ES70" s="372"/>
      <c r="ET70" s="372"/>
      <c r="EU70" s="372"/>
      <c r="EV70" s="372"/>
      <c r="EW70" s="372"/>
      <c r="EX70" s="372"/>
      <c r="EY70" s="372"/>
      <c r="EZ70" s="372"/>
      <c r="FA70" s="372"/>
      <c r="FB70" s="372"/>
      <c r="FC70" s="372"/>
      <c r="FD70" s="372"/>
      <c r="FE70" s="372"/>
      <c r="FF70" s="372"/>
      <c r="FG70" s="372"/>
      <c r="FH70" s="372"/>
      <c r="FI70" s="372"/>
      <c r="FJ70" s="372"/>
      <c r="FK70" s="372"/>
      <c r="FL70" s="372"/>
      <c r="FM70" s="372"/>
      <c r="FN70" s="372"/>
      <c r="FO70" s="372"/>
      <c r="FP70" s="372"/>
      <c r="FQ70" s="372"/>
      <c r="FR70" s="372"/>
      <c r="FS70" s="372"/>
      <c r="FT70" s="372"/>
      <c r="FU70" s="372"/>
      <c r="FV70" s="372"/>
      <c r="FW70" s="372"/>
      <c r="FX70" s="372"/>
      <c r="FY70" s="372"/>
      <c r="FZ70" s="372"/>
      <c r="GA70" s="372"/>
      <c r="GB70" s="372"/>
      <c r="GC70" s="372"/>
      <c r="GD70" s="372"/>
      <c r="GE70" s="372"/>
      <c r="GF70" s="372"/>
      <c r="GG70" s="372"/>
      <c r="GH70" s="372"/>
      <c r="GI70" s="372"/>
      <c r="GJ70" s="372"/>
      <c r="GK70" s="372"/>
      <c r="GL70" s="372"/>
      <c r="GM70" s="372"/>
      <c r="GN70" s="372"/>
      <c r="GO70" s="372"/>
      <c r="GP70" s="372"/>
      <c r="GQ70" s="372"/>
      <c r="GR70" s="372"/>
      <c r="GS70" s="372"/>
      <c r="GT70" s="372"/>
      <c r="GU70" s="372"/>
      <c r="GV70" s="372"/>
      <c r="GW70" s="372"/>
      <c r="GX70" s="372"/>
      <c r="GY70" s="372"/>
      <c r="GZ70" s="372"/>
      <c r="HA70" s="372"/>
      <c r="HB70" s="372"/>
      <c r="HC70" s="372"/>
      <c r="HD70" s="372"/>
      <c r="HE70" s="372"/>
      <c r="HF70" s="372"/>
      <c r="HG70" s="372"/>
      <c r="HH70" s="372"/>
      <c r="HI70" s="372"/>
      <c r="HJ70" s="372"/>
      <c r="HK70" s="372"/>
      <c r="HL70" s="372"/>
      <c r="HM70" s="372"/>
      <c r="HN70" s="372"/>
      <c r="HO70" s="372"/>
      <c r="HP70" s="372"/>
      <c r="HQ70" s="372"/>
      <c r="HR70" s="372"/>
      <c r="HS70" s="372"/>
      <c r="HT70" s="372"/>
      <c r="HU70" s="372"/>
      <c r="HV70" s="372"/>
      <c r="HW70" s="372"/>
    </row>
    <row r="71" spans="1:231" ht="14.1" customHeight="1">
      <c r="A71" s="372"/>
      <c r="B71" s="395"/>
      <c r="C71" s="395"/>
      <c r="E71" s="416"/>
      <c r="F71" s="372"/>
      <c r="G71" s="372"/>
      <c r="H71" s="372"/>
      <c r="I71" s="372"/>
      <c r="K71" s="387"/>
      <c r="L71" s="371"/>
      <c r="M71" s="371"/>
      <c r="N71" s="371"/>
      <c r="O71" s="371"/>
      <c r="P71" s="371"/>
      <c r="Q71" s="371"/>
      <c r="R71" s="371"/>
      <c r="S71" s="371"/>
      <c r="T71" s="371"/>
      <c r="U71" s="371"/>
      <c r="V71" s="371"/>
      <c r="W71" s="371"/>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c r="BI71" s="372"/>
      <c r="BJ71" s="372"/>
      <c r="BK71" s="372"/>
      <c r="BL71" s="372"/>
      <c r="BM71" s="372"/>
      <c r="BN71" s="372"/>
      <c r="BO71" s="372"/>
      <c r="BP71" s="372"/>
      <c r="BQ71" s="372"/>
      <c r="BR71" s="372"/>
      <c r="BS71" s="372"/>
      <c r="BT71" s="372"/>
      <c r="BU71" s="372"/>
      <c r="BV71" s="372"/>
      <c r="BW71" s="372"/>
      <c r="BX71" s="372"/>
      <c r="BY71" s="372"/>
      <c r="BZ71" s="372"/>
      <c r="CA71" s="372"/>
      <c r="CB71" s="372"/>
      <c r="CC71" s="372"/>
      <c r="CD71" s="372"/>
      <c r="CE71" s="372"/>
      <c r="CF71" s="372"/>
      <c r="CG71" s="372"/>
      <c r="CH71" s="372"/>
      <c r="CI71" s="372"/>
      <c r="CJ71" s="372"/>
      <c r="CK71" s="372"/>
      <c r="CL71" s="372"/>
      <c r="CM71" s="372"/>
      <c r="CN71" s="372"/>
      <c r="CO71" s="372"/>
      <c r="CP71" s="372"/>
      <c r="CQ71" s="372"/>
      <c r="CR71" s="372"/>
      <c r="CS71" s="372"/>
      <c r="CT71" s="372"/>
      <c r="CU71" s="372"/>
      <c r="CV71" s="372"/>
      <c r="CW71" s="372"/>
      <c r="CX71" s="372"/>
      <c r="CY71" s="372"/>
      <c r="CZ71" s="372"/>
      <c r="DA71" s="372"/>
      <c r="DB71" s="372"/>
      <c r="DC71" s="372"/>
      <c r="DD71" s="372"/>
      <c r="DE71" s="372"/>
      <c r="DF71" s="372"/>
      <c r="DG71" s="372"/>
      <c r="DH71" s="372"/>
      <c r="DI71" s="372"/>
      <c r="DJ71" s="372"/>
      <c r="DK71" s="372"/>
      <c r="DL71" s="372"/>
      <c r="DM71" s="372"/>
      <c r="DN71" s="372"/>
      <c r="DO71" s="372"/>
      <c r="DP71" s="372"/>
      <c r="DQ71" s="372"/>
      <c r="DR71" s="372"/>
      <c r="DS71" s="372"/>
      <c r="DT71" s="372"/>
      <c r="DU71" s="372"/>
      <c r="DV71" s="372"/>
      <c r="DW71" s="372"/>
      <c r="DX71" s="372"/>
      <c r="DY71" s="372"/>
      <c r="DZ71" s="372"/>
      <c r="EA71" s="372"/>
      <c r="EB71" s="372"/>
      <c r="EC71" s="372"/>
      <c r="ED71" s="372"/>
      <c r="EE71" s="372"/>
      <c r="EF71" s="372"/>
      <c r="EG71" s="372"/>
      <c r="EH71" s="372"/>
      <c r="EI71" s="372"/>
      <c r="EJ71" s="372"/>
      <c r="EK71" s="372"/>
      <c r="EL71" s="372"/>
      <c r="EM71" s="372"/>
      <c r="EN71" s="372"/>
      <c r="EO71" s="372"/>
      <c r="EP71" s="372"/>
      <c r="EQ71" s="372"/>
      <c r="ER71" s="372"/>
      <c r="ES71" s="372"/>
      <c r="ET71" s="372"/>
      <c r="EU71" s="372"/>
      <c r="EV71" s="372"/>
      <c r="EW71" s="372"/>
      <c r="EX71" s="372"/>
      <c r="EY71" s="372"/>
      <c r="EZ71" s="372"/>
      <c r="FA71" s="372"/>
      <c r="FB71" s="372"/>
      <c r="FC71" s="372"/>
      <c r="FD71" s="372"/>
      <c r="FE71" s="372"/>
      <c r="FF71" s="372"/>
      <c r="FG71" s="372"/>
      <c r="FH71" s="372"/>
      <c r="FI71" s="372"/>
      <c r="FJ71" s="372"/>
      <c r="FK71" s="372"/>
      <c r="FL71" s="372"/>
      <c r="FM71" s="372"/>
      <c r="FN71" s="372"/>
      <c r="FO71" s="372"/>
      <c r="FP71" s="372"/>
      <c r="FQ71" s="372"/>
      <c r="FR71" s="372"/>
      <c r="FS71" s="372"/>
      <c r="FT71" s="372"/>
      <c r="FU71" s="372"/>
      <c r="FV71" s="372"/>
      <c r="FW71" s="372"/>
      <c r="FX71" s="372"/>
      <c r="FY71" s="372"/>
      <c r="FZ71" s="372"/>
      <c r="GA71" s="372"/>
      <c r="GB71" s="372"/>
      <c r="GC71" s="372"/>
      <c r="GD71" s="372"/>
      <c r="GE71" s="372"/>
      <c r="GF71" s="372"/>
      <c r="GG71" s="372"/>
      <c r="GH71" s="372"/>
      <c r="GI71" s="372"/>
      <c r="GJ71" s="372"/>
      <c r="GK71" s="372"/>
      <c r="GL71" s="372"/>
      <c r="GM71" s="372"/>
      <c r="GN71" s="372"/>
      <c r="GO71" s="372"/>
      <c r="GP71" s="372"/>
      <c r="GQ71" s="372"/>
      <c r="GR71" s="372"/>
      <c r="GS71" s="372"/>
      <c r="GT71" s="372"/>
      <c r="GU71" s="372"/>
      <c r="GV71" s="372"/>
      <c r="GW71" s="372"/>
      <c r="GX71" s="372"/>
      <c r="GY71" s="372"/>
      <c r="GZ71" s="372"/>
      <c r="HA71" s="372"/>
      <c r="HB71" s="372"/>
      <c r="HC71" s="372"/>
      <c r="HD71" s="372"/>
      <c r="HE71" s="372"/>
      <c r="HF71" s="372"/>
      <c r="HG71" s="372"/>
      <c r="HH71" s="372"/>
      <c r="HI71" s="372"/>
      <c r="HJ71" s="372"/>
      <c r="HK71" s="372"/>
      <c r="HL71" s="372"/>
      <c r="HM71" s="372"/>
      <c r="HN71" s="372"/>
      <c r="HO71" s="372"/>
      <c r="HP71" s="372"/>
      <c r="HQ71" s="372"/>
      <c r="HR71" s="372"/>
      <c r="HS71" s="372"/>
      <c r="HT71" s="372"/>
      <c r="HU71" s="372"/>
      <c r="HV71" s="372"/>
      <c r="HW71" s="372"/>
    </row>
    <row r="72" spans="1:231" ht="14.1" customHeight="1">
      <c r="A72" s="372"/>
      <c r="B72" s="395"/>
      <c r="C72" s="395"/>
      <c r="E72" s="416"/>
      <c r="F72" s="372"/>
      <c r="G72" s="372"/>
      <c r="H72" s="372"/>
      <c r="I72" s="372"/>
      <c r="K72" s="387"/>
      <c r="L72" s="371"/>
      <c r="M72" s="371"/>
      <c r="N72" s="371"/>
      <c r="O72" s="371"/>
      <c r="P72" s="371"/>
      <c r="Q72" s="371"/>
      <c r="R72" s="371"/>
      <c r="S72" s="371"/>
      <c r="T72" s="371"/>
      <c r="U72" s="371"/>
      <c r="V72" s="371"/>
      <c r="W72" s="371"/>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372"/>
      <c r="BR72" s="372"/>
      <c r="BS72" s="372"/>
      <c r="BT72" s="372"/>
      <c r="BU72" s="372"/>
      <c r="BV72" s="372"/>
      <c r="BW72" s="372"/>
      <c r="BX72" s="372"/>
      <c r="BY72" s="372"/>
      <c r="BZ72" s="372"/>
      <c r="CA72" s="372"/>
      <c r="CB72" s="372"/>
      <c r="CC72" s="372"/>
      <c r="CD72" s="372"/>
      <c r="CE72" s="372"/>
      <c r="CF72" s="372"/>
      <c r="CG72" s="372"/>
      <c r="CH72" s="372"/>
      <c r="CI72" s="372"/>
      <c r="CJ72" s="372"/>
      <c r="CK72" s="372"/>
      <c r="CL72" s="372"/>
      <c r="CM72" s="372"/>
      <c r="CN72" s="372"/>
      <c r="CO72" s="372"/>
      <c r="CP72" s="372"/>
      <c r="CQ72" s="372"/>
      <c r="CR72" s="372"/>
      <c r="CS72" s="372"/>
      <c r="CT72" s="372"/>
      <c r="CU72" s="372"/>
      <c r="CV72" s="372"/>
      <c r="CW72" s="372"/>
      <c r="CX72" s="372"/>
      <c r="CY72" s="372"/>
      <c r="CZ72" s="372"/>
      <c r="DA72" s="372"/>
      <c r="DB72" s="372"/>
      <c r="DC72" s="372"/>
      <c r="DD72" s="372"/>
      <c r="DE72" s="372"/>
      <c r="DF72" s="372"/>
      <c r="DG72" s="372"/>
      <c r="DH72" s="372"/>
      <c r="DI72" s="372"/>
      <c r="DJ72" s="372"/>
      <c r="DK72" s="372"/>
      <c r="DL72" s="372"/>
      <c r="DM72" s="372"/>
      <c r="DN72" s="372"/>
      <c r="DO72" s="372"/>
      <c r="DP72" s="372"/>
      <c r="DQ72" s="372"/>
      <c r="DR72" s="372"/>
      <c r="DS72" s="372"/>
      <c r="DT72" s="372"/>
      <c r="DU72" s="372"/>
      <c r="DV72" s="372"/>
      <c r="DW72" s="372"/>
      <c r="DX72" s="372"/>
      <c r="DY72" s="372"/>
      <c r="DZ72" s="372"/>
      <c r="EA72" s="372"/>
      <c r="EB72" s="372"/>
      <c r="EC72" s="372"/>
      <c r="ED72" s="372"/>
      <c r="EE72" s="372"/>
      <c r="EF72" s="372"/>
      <c r="EG72" s="372"/>
      <c r="EH72" s="372"/>
      <c r="EI72" s="372"/>
      <c r="EJ72" s="372"/>
      <c r="EK72" s="372"/>
      <c r="EL72" s="372"/>
      <c r="EM72" s="372"/>
      <c r="EN72" s="372"/>
      <c r="EO72" s="372"/>
      <c r="EP72" s="372"/>
      <c r="EQ72" s="372"/>
      <c r="ER72" s="372"/>
      <c r="ES72" s="372"/>
      <c r="ET72" s="372"/>
      <c r="EU72" s="372"/>
      <c r="EV72" s="372"/>
      <c r="EW72" s="372"/>
      <c r="EX72" s="372"/>
      <c r="EY72" s="372"/>
      <c r="EZ72" s="372"/>
      <c r="FA72" s="372"/>
      <c r="FB72" s="372"/>
      <c r="FC72" s="372"/>
      <c r="FD72" s="372"/>
      <c r="FE72" s="372"/>
      <c r="FF72" s="372"/>
      <c r="FG72" s="372"/>
      <c r="FH72" s="372"/>
      <c r="FI72" s="372"/>
      <c r="FJ72" s="372"/>
      <c r="FK72" s="372"/>
      <c r="FL72" s="372"/>
      <c r="FM72" s="372"/>
      <c r="FN72" s="372"/>
      <c r="FO72" s="372"/>
      <c r="FP72" s="372"/>
      <c r="FQ72" s="372"/>
      <c r="FR72" s="372"/>
      <c r="FS72" s="372"/>
      <c r="FT72" s="372"/>
      <c r="FU72" s="372"/>
      <c r="FV72" s="372"/>
      <c r="FW72" s="372"/>
      <c r="FX72" s="372"/>
      <c r="FY72" s="372"/>
      <c r="FZ72" s="372"/>
      <c r="GA72" s="372"/>
      <c r="GB72" s="372"/>
      <c r="GC72" s="372"/>
      <c r="GD72" s="372"/>
      <c r="GE72" s="372"/>
      <c r="GF72" s="372"/>
      <c r="GG72" s="372"/>
      <c r="GH72" s="372"/>
      <c r="GI72" s="372"/>
      <c r="GJ72" s="372"/>
      <c r="GK72" s="372"/>
      <c r="GL72" s="372"/>
      <c r="GM72" s="372"/>
      <c r="GN72" s="372"/>
      <c r="GO72" s="372"/>
      <c r="GP72" s="372"/>
      <c r="GQ72" s="372"/>
      <c r="GR72" s="372"/>
      <c r="GS72" s="372"/>
      <c r="GT72" s="372"/>
      <c r="GU72" s="372"/>
      <c r="GV72" s="372"/>
      <c r="GW72" s="372"/>
      <c r="GX72" s="372"/>
      <c r="GY72" s="372"/>
      <c r="GZ72" s="372"/>
      <c r="HA72" s="372"/>
      <c r="HB72" s="372"/>
      <c r="HC72" s="372"/>
      <c r="HD72" s="372"/>
      <c r="HE72" s="372"/>
      <c r="HF72" s="372"/>
      <c r="HG72" s="372"/>
      <c r="HH72" s="372"/>
      <c r="HI72" s="372"/>
      <c r="HJ72" s="372"/>
      <c r="HK72" s="372"/>
      <c r="HL72" s="372"/>
      <c r="HM72" s="372"/>
      <c r="HN72" s="372"/>
      <c r="HO72" s="372"/>
      <c r="HP72" s="372"/>
      <c r="HQ72" s="372"/>
      <c r="HR72" s="372"/>
      <c r="HS72" s="372"/>
      <c r="HT72" s="372"/>
      <c r="HU72" s="372"/>
      <c r="HV72" s="372"/>
      <c r="HW72" s="372"/>
    </row>
    <row r="73" spans="1:231" ht="14.1" customHeight="1">
      <c r="A73" s="372"/>
      <c r="B73" s="395"/>
      <c r="C73" s="395"/>
      <c r="E73" s="416"/>
      <c r="F73" s="372"/>
      <c r="G73" s="372"/>
      <c r="H73" s="372"/>
      <c r="I73" s="372"/>
      <c r="K73" s="387"/>
      <c r="L73" s="371"/>
      <c r="M73" s="371"/>
      <c r="N73" s="371"/>
      <c r="O73" s="371"/>
      <c r="P73" s="371"/>
      <c r="Q73" s="371"/>
      <c r="R73" s="371"/>
      <c r="S73" s="371"/>
      <c r="T73" s="371"/>
      <c r="U73" s="371"/>
      <c r="V73" s="371"/>
      <c r="W73" s="371"/>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2"/>
      <c r="BT73" s="372"/>
      <c r="BU73" s="372"/>
      <c r="BV73" s="372"/>
      <c r="BW73" s="372"/>
      <c r="BX73" s="372"/>
      <c r="BY73" s="372"/>
      <c r="BZ73" s="372"/>
      <c r="CA73" s="372"/>
      <c r="CB73" s="372"/>
      <c r="CC73" s="372"/>
      <c r="CD73" s="372"/>
      <c r="CE73" s="372"/>
      <c r="CF73" s="372"/>
      <c r="CG73" s="372"/>
      <c r="CH73" s="372"/>
      <c r="CI73" s="372"/>
      <c r="CJ73" s="372"/>
      <c r="CK73" s="372"/>
      <c r="CL73" s="372"/>
      <c r="CM73" s="372"/>
      <c r="CN73" s="372"/>
      <c r="CO73" s="372"/>
      <c r="CP73" s="372"/>
      <c r="CQ73" s="372"/>
      <c r="CR73" s="372"/>
      <c r="CS73" s="372"/>
      <c r="CT73" s="372"/>
      <c r="CU73" s="372"/>
      <c r="CV73" s="372"/>
      <c r="CW73" s="372"/>
      <c r="CX73" s="372"/>
      <c r="CY73" s="372"/>
      <c r="CZ73" s="372"/>
      <c r="DA73" s="372"/>
      <c r="DB73" s="372"/>
      <c r="DC73" s="372"/>
      <c r="DD73" s="372"/>
      <c r="DE73" s="372"/>
      <c r="DF73" s="372"/>
      <c r="DG73" s="372"/>
      <c r="DH73" s="372"/>
      <c r="DI73" s="372"/>
      <c r="DJ73" s="372"/>
      <c r="DK73" s="372"/>
      <c r="DL73" s="372"/>
      <c r="DM73" s="372"/>
      <c r="DN73" s="372"/>
      <c r="DO73" s="372"/>
      <c r="DP73" s="372"/>
      <c r="DQ73" s="372"/>
      <c r="DR73" s="372"/>
      <c r="DS73" s="372"/>
      <c r="DT73" s="372"/>
      <c r="DU73" s="372"/>
      <c r="DV73" s="372"/>
      <c r="DW73" s="372"/>
      <c r="DX73" s="372"/>
      <c r="DY73" s="372"/>
      <c r="DZ73" s="372"/>
      <c r="EA73" s="372"/>
      <c r="EB73" s="372"/>
      <c r="EC73" s="372"/>
      <c r="ED73" s="372"/>
      <c r="EE73" s="372"/>
      <c r="EF73" s="372"/>
      <c r="EG73" s="372"/>
      <c r="EH73" s="372"/>
      <c r="EI73" s="372"/>
      <c r="EJ73" s="372"/>
      <c r="EK73" s="372"/>
      <c r="EL73" s="372"/>
      <c r="EM73" s="372"/>
      <c r="EN73" s="372"/>
      <c r="EO73" s="372"/>
      <c r="EP73" s="372"/>
      <c r="EQ73" s="372"/>
      <c r="ER73" s="372"/>
      <c r="ES73" s="372"/>
      <c r="ET73" s="372"/>
      <c r="EU73" s="372"/>
      <c r="EV73" s="372"/>
      <c r="EW73" s="372"/>
      <c r="EX73" s="372"/>
      <c r="EY73" s="372"/>
      <c r="EZ73" s="372"/>
      <c r="FA73" s="372"/>
      <c r="FB73" s="372"/>
      <c r="FC73" s="372"/>
      <c r="FD73" s="372"/>
      <c r="FE73" s="372"/>
      <c r="FF73" s="372"/>
      <c r="FG73" s="372"/>
      <c r="FH73" s="372"/>
      <c r="FI73" s="372"/>
      <c r="FJ73" s="372"/>
      <c r="FK73" s="372"/>
      <c r="FL73" s="372"/>
      <c r="FM73" s="372"/>
      <c r="FN73" s="372"/>
      <c r="FO73" s="372"/>
      <c r="FP73" s="372"/>
      <c r="FQ73" s="372"/>
      <c r="FR73" s="372"/>
      <c r="FS73" s="372"/>
      <c r="FT73" s="372"/>
      <c r="FU73" s="372"/>
      <c r="FV73" s="372"/>
      <c r="FW73" s="372"/>
      <c r="FX73" s="372"/>
      <c r="FY73" s="372"/>
      <c r="FZ73" s="372"/>
      <c r="GA73" s="372"/>
      <c r="GB73" s="372"/>
      <c r="GC73" s="372"/>
      <c r="GD73" s="372"/>
      <c r="GE73" s="372"/>
      <c r="GF73" s="372"/>
      <c r="GG73" s="372"/>
      <c r="GH73" s="372"/>
      <c r="GI73" s="372"/>
      <c r="GJ73" s="372"/>
      <c r="GK73" s="372"/>
      <c r="GL73" s="372"/>
      <c r="GM73" s="372"/>
      <c r="GN73" s="372"/>
      <c r="GO73" s="372"/>
      <c r="GP73" s="372"/>
      <c r="GQ73" s="372"/>
      <c r="GR73" s="372"/>
      <c r="GS73" s="372"/>
      <c r="GT73" s="372"/>
      <c r="GU73" s="372"/>
      <c r="GV73" s="372"/>
      <c r="GW73" s="372"/>
      <c r="GX73" s="372"/>
      <c r="GY73" s="372"/>
      <c r="GZ73" s="372"/>
      <c r="HA73" s="372"/>
      <c r="HB73" s="372"/>
      <c r="HC73" s="372"/>
      <c r="HD73" s="372"/>
      <c r="HE73" s="372"/>
      <c r="HF73" s="372"/>
      <c r="HG73" s="372"/>
      <c r="HH73" s="372"/>
      <c r="HI73" s="372"/>
      <c r="HJ73" s="372"/>
      <c r="HK73" s="372"/>
      <c r="HL73" s="372"/>
      <c r="HM73" s="372"/>
      <c r="HN73" s="372"/>
      <c r="HO73" s="372"/>
      <c r="HP73" s="372"/>
      <c r="HQ73" s="372"/>
      <c r="HR73" s="372"/>
      <c r="HS73" s="372"/>
      <c r="HT73" s="372"/>
      <c r="HU73" s="372"/>
      <c r="HV73" s="372"/>
      <c r="HW73" s="372"/>
    </row>
    <row r="74" spans="1:231" ht="14.1" customHeight="1">
      <c r="A74" s="372"/>
      <c r="B74" s="395"/>
      <c r="C74" s="395"/>
      <c r="E74" s="416"/>
      <c r="F74" s="372"/>
      <c r="G74" s="372"/>
      <c r="H74" s="372"/>
      <c r="I74" s="372"/>
      <c r="K74" s="387"/>
      <c r="L74" s="371"/>
      <c r="M74" s="371"/>
      <c r="N74" s="371"/>
      <c r="O74" s="371"/>
      <c r="P74" s="371"/>
      <c r="Q74" s="371"/>
      <c r="R74" s="371"/>
      <c r="S74" s="371"/>
      <c r="T74" s="371"/>
      <c r="U74" s="371"/>
      <c r="V74" s="371"/>
      <c r="W74" s="371"/>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372"/>
      <c r="BS74" s="372"/>
      <c r="BT74" s="372"/>
      <c r="BU74" s="372"/>
      <c r="BV74" s="372"/>
      <c r="BW74" s="372"/>
      <c r="BX74" s="372"/>
      <c r="BY74" s="372"/>
      <c r="BZ74" s="372"/>
      <c r="CA74" s="372"/>
      <c r="CB74" s="372"/>
      <c r="CC74" s="372"/>
      <c r="CD74" s="372"/>
      <c r="CE74" s="372"/>
      <c r="CF74" s="372"/>
      <c r="CG74" s="372"/>
      <c r="CH74" s="372"/>
      <c r="CI74" s="372"/>
      <c r="CJ74" s="372"/>
      <c r="CK74" s="372"/>
      <c r="CL74" s="372"/>
      <c r="CM74" s="372"/>
      <c r="CN74" s="372"/>
      <c r="CO74" s="372"/>
      <c r="CP74" s="372"/>
      <c r="CQ74" s="372"/>
      <c r="CR74" s="372"/>
      <c r="CS74" s="372"/>
      <c r="CT74" s="372"/>
      <c r="CU74" s="372"/>
      <c r="CV74" s="372"/>
      <c r="CW74" s="372"/>
      <c r="CX74" s="372"/>
      <c r="CY74" s="372"/>
      <c r="CZ74" s="372"/>
      <c r="DA74" s="372"/>
      <c r="DB74" s="372"/>
      <c r="DC74" s="372"/>
      <c r="DD74" s="372"/>
      <c r="DE74" s="372"/>
      <c r="DF74" s="372"/>
      <c r="DG74" s="372"/>
      <c r="DH74" s="372"/>
      <c r="DI74" s="372"/>
      <c r="DJ74" s="372"/>
      <c r="DK74" s="372"/>
      <c r="DL74" s="372"/>
      <c r="DM74" s="372"/>
      <c r="DN74" s="372"/>
      <c r="DO74" s="372"/>
      <c r="DP74" s="372"/>
      <c r="DQ74" s="372"/>
      <c r="DR74" s="372"/>
      <c r="DS74" s="372"/>
      <c r="DT74" s="372"/>
      <c r="DU74" s="372"/>
      <c r="DV74" s="372"/>
      <c r="DW74" s="372"/>
      <c r="DX74" s="372"/>
      <c r="DY74" s="372"/>
      <c r="DZ74" s="372"/>
      <c r="EA74" s="372"/>
      <c r="EB74" s="372"/>
      <c r="EC74" s="372"/>
      <c r="ED74" s="372"/>
      <c r="EE74" s="372"/>
      <c r="EF74" s="372"/>
      <c r="EG74" s="372"/>
      <c r="EH74" s="372"/>
      <c r="EI74" s="372"/>
      <c r="EJ74" s="372"/>
      <c r="EK74" s="372"/>
      <c r="EL74" s="372"/>
      <c r="EM74" s="372"/>
      <c r="EN74" s="372"/>
      <c r="EO74" s="372"/>
      <c r="EP74" s="372"/>
      <c r="EQ74" s="372"/>
      <c r="ER74" s="372"/>
      <c r="ES74" s="372"/>
      <c r="ET74" s="372"/>
      <c r="EU74" s="372"/>
      <c r="EV74" s="372"/>
      <c r="EW74" s="372"/>
      <c r="EX74" s="372"/>
      <c r="EY74" s="372"/>
      <c r="EZ74" s="372"/>
      <c r="FA74" s="372"/>
      <c r="FB74" s="372"/>
      <c r="FC74" s="372"/>
      <c r="FD74" s="372"/>
      <c r="FE74" s="372"/>
      <c r="FF74" s="372"/>
      <c r="FG74" s="372"/>
      <c r="FH74" s="372"/>
      <c r="FI74" s="372"/>
      <c r="FJ74" s="372"/>
      <c r="FK74" s="372"/>
      <c r="FL74" s="372"/>
      <c r="FM74" s="372"/>
      <c r="FN74" s="372"/>
      <c r="FO74" s="372"/>
      <c r="FP74" s="372"/>
      <c r="FQ74" s="372"/>
      <c r="FR74" s="372"/>
      <c r="FS74" s="372"/>
      <c r="FT74" s="372"/>
      <c r="FU74" s="372"/>
      <c r="FV74" s="372"/>
      <c r="FW74" s="372"/>
      <c r="FX74" s="372"/>
      <c r="FY74" s="372"/>
      <c r="FZ74" s="372"/>
      <c r="GA74" s="372"/>
      <c r="GB74" s="372"/>
      <c r="GC74" s="372"/>
      <c r="GD74" s="372"/>
      <c r="GE74" s="372"/>
      <c r="GF74" s="372"/>
      <c r="GG74" s="372"/>
      <c r="GH74" s="372"/>
      <c r="GI74" s="372"/>
      <c r="GJ74" s="372"/>
      <c r="GK74" s="372"/>
      <c r="GL74" s="372"/>
      <c r="GM74" s="372"/>
      <c r="GN74" s="372"/>
      <c r="GO74" s="372"/>
      <c r="GP74" s="372"/>
      <c r="GQ74" s="372"/>
      <c r="GR74" s="372"/>
      <c r="GS74" s="372"/>
      <c r="GT74" s="372"/>
      <c r="GU74" s="372"/>
      <c r="GV74" s="372"/>
      <c r="GW74" s="372"/>
      <c r="GX74" s="372"/>
      <c r="GY74" s="372"/>
      <c r="GZ74" s="372"/>
      <c r="HA74" s="372"/>
      <c r="HB74" s="372"/>
      <c r="HC74" s="372"/>
      <c r="HD74" s="372"/>
      <c r="HE74" s="372"/>
      <c r="HF74" s="372"/>
      <c r="HG74" s="372"/>
      <c r="HH74" s="372"/>
      <c r="HI74" s="372"/>
      <c r="HJ74" s="372"/>
      <c r="HK74" s="372"/>
      <c r="HL74" s="372"/>
      <c r="HM74" s="372"/>
      <c r="HN74" s="372"/>
      <c r="HO74" s="372"/>
      <c r="HP74" s="372"/>
      <c r="HQ74" s="372"/>
      <c r="HR74" s="372"/>
      <c r="HS74" s="372"/>
      <c r="HT74" s="372"/>
      <c r="HU74" s="372"/>
      <c r="HV74" s="372"/>
      <c r="HW74" s="372"/>
    </row>
    <row r="75" spans="1:231" ht="14.1" customHeight="1">
      <c r="A75" s="372"/>
      <c r="B75" s="395"/>
      <c r="C75" s="395"/>
      <c r="E75" s="416"/>
      <c r="F75" s="372"/>
      <c r="G75" s="372"/>
      <c r="H75" s="372"/>
      <c r="I75" s="372"/>
      <c r="K75" s="387"/>
      <c r="L75" s="371"/>
      <c r="M75" s="371"/>
      <c r="N75" s="371"/>
      <c r="O75" s="371"/>
      <c r="P75" s="371"/>
      <c r="Q75" s="371"/>
      <c r="R75" s="371"/>
      <c r="S75" s="371"/>
      <c r="T75" s="371"/>
      <c r="U75" s="371"/>
      <c r="V75" s="371"/>
      <c r="W75" s="371"/>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c r="BI75" s="372"/>
      <c r="BJ75" s="372"/>
      <c r="BK75" s="372"/>
      <c r="BL75" s="372"/>
      <c r="BM75" s="372"/>
      <c r="BN75" s="372"/>
      <c r="BO75" s="372"/>
      <c r="BP75" s="372"/>
      <c r="BQ75" s="372"/>
      <c r="BR75" s="372"/>
      <c r="BS75" s="372"/>
      <c r="BT75" s="372"/>
      <c r="BU75" s="372"/>
      <c r="BV75" s="372"/>
      <c r="BW75" s="372"/>
      <c r="BX75" s="372"/>
      <c r="BY75" s="372"/>
      <c r="BZ75" s="372"/>
      <c r="CA75" s="372"/>
      <c r="CB75" s="372"/>
      <c r="CC75" s="372"/>
      <c r="CD75" s="372"/>
      <c r="CE75" s="372"/>
      <c r="CF75" s="372"/>
      <c r="CG75" s="372"/>
      <c r="CH75" s="372"/>
      <c r="CI75" s="372"/>
      <c r="CJ75" s="372"/>
      <c r="CK75" s="372"/>
      <c r="CL75" s="372"/>
      <c r="CM75" s="372"/>
      <c r="CN75" s="372"/>
      <c r="CO75" s="372"/>
      <c r="CP75" s="372"/>
      <c r="CQ75" s="372"/>
      <c r="CR75" s="372"/>
      <c r="CS75" s="372"/>
      <c r="CT75" s="372"/>
      <c r="CU75" s="372"/>
      <c r="CV75" s="372"/>
      <c r="CW75" s="372"/>
      <c r="CX75" s="372"/>
      <c r="CY75" s="372"/>
      <c r="CZ75" s="372"/>
      <c r="DA75" s="372"/>
      <c r="DB75" s="372"/>
      <c r="DC75" s="372"/>
      <c r="DD75" s="372"/>
      <c r="DE75" s="372"/>
      <c r="DF75" s="372"/>
      <c r="DG75" s="372"/>
      <c r="DH75" s="372"/>
      <c r="DI75" s="372"/>
      <c r="DJ75" s="372"/>
      <c r="DK75" s="372"/>
      <c r="DL75" s="372"/>
      <c r="DM75" s="372"/>
      <c r="DN75" s="372"/>
      <c r="DO75" s="372"/>
      <c r="DP75" s="372"/>
      <c r="DQ75" s="372"/>
      <c r="DR75" s="372"/>
      <c r="DS75" s="372"/>
      <c r="DT75" s="372"/>
      <c r="DU75" s="372"/>
      <c r="DV75" s="372"/>
      <c r="DW75" s="372"/>
      <c r="DX75" s="372"/>
      <c r="DY75" s="372"/>
      <c r="DZ75" s="372"/>
      <c r="EA75" s="372"/>
      <c r="EB75" s="372"/>
      <c r="EC75" s="372"/>
      <c r="ED75" s="372"/>
      <c r="EE75" s="372"/>
      <c r="EF75" s="372"/>
      <c r="EG75" s="372"/>
      <c r="EH75" s="372"/>
      <c r="EI75" s="372"/>
      <c r="EJ75" s="372"/>
      <c r="EK75" s="372"/>
      <c r="EL75" s="372"/>
      <c r="EM75" s="372"/>
      <c r="EN75" s="372"/>
      <c r="EO75" s="372"/>
      <c r="EP75" s="372"/>
      <c r="EQ75" s="372"/>
      <c r="ER75" s="372"/>
      <c r="ES75" s="372"/>
      <c r="ET75" s="372"/>
      <c r="EU75" s="372"/>
      <c r="EV75" s="372"/>
      <c r="EW75" s="372"/>
      <c r="EX75" s="372"/>
      <c r="EY75" s="372"/>
      <c r="EZ75" s="372"/>
      <c r="FA75" s="372"/>
      <c r="FB75" s="372"/>
      <c r="FC75" s="372"/>
      <c r="FD75" s="372"/>
      <c r="FE75" s="372"/>
      <c r="FF75" s="372"/>
      <c r="FG75" s="372"/>
      <c r="FH75" s="372"/>
      <c r="FI75" s="372"/>
      <c r="FJ75" s="372"/>
      <c r="FK75" s="372"/>
      <c r="FL75" s="372"/>
      <c r="FM75" s="372"/>
      <c r="FN75" s="372"/>
      <c r="FO75" s="372"/>
      <c r="FP75" s="372"/>
      <c r="FQ75" s="372"/>
      <c r="FR75" s="372"/>
      <c r="FS75" s="372"/>
      <c r="FT75" s="372"/>
      <c r="FU75" s="372"/>
      <c r="FV75" s="372"/>
      <c r="FW75" s="372"/>
      <c r="FX75" s="372"/>
      <c r="FY75" s="372"/>
      <c r="FZ75" s="372"/>
      <c r="GA75" s="372"/>
      <c r="GB75" s="372"/>
      <c r="GC75" s="372"/>
      <c r="GD75" s="372"/>
      <c r="GE75" s="372"/>
      <c r="GF75" s="372"/>
      <c r="GG75" s="372"/>
      <c r="GH75" s="372"/>
      <c r="GI75" s="372"/>
      <c r="GJ75" s="372"/>
      <c r="GK75" s="372"/>
      <c r="GL75" s="372"/>
      <c r="GM75" s="372"/>
      <c r="GN75" s="372"/>
      <c r="GO75" s="372"/>
      <c r="GP75" s="372"/>
      <c r="GQ75" s="372"/>
      <c r="GR75" s="372"/>
      <c r="GS75" s="372"/>
      <c r="GT75" s="372"/>
      <c r="GU75" s="372"/>
      <c r="GV75" s="372"/>
      <c r="GW75" s="372"/>
      <c r="GX75" s="372"/>
      <c r="GY75" s="372"/>
      <c r="GZ75" s="372"/>
      <c r="HA75" s="372"/>
      <c r="HB75" s="372"/>
      <c r="HC75" s="372"/>
      <c r="HD75" s="372"/>
      <c r="HE75" s="372"/>
      <c r="HF75" s="372"/>
      <c r="HG75" s="372"/>
      <c r="HH75" s="372"/>
      <c r="HI75" s="372"/>
      <c r="HJ75" s="372"/>
      <c r="HK75" s="372"/>
      <c r="HL75" s="372"/>
      <c r="HM75" s="372"/>
      <c r="HN75" s="372"/>
      <c r="HO75" s="372"/>
      <c r="HP75" s="372"/>
      <c r="HQ75" s="372"/>
      <c r="HR75" s="372"/>
      <c r="HS75" s="372"/>
      <c r="HT75" s="372"/>
      <c r="HU75" s="372"/>
      <c r="HV75" s="372"/>
      <c r="HW75" s="372"/>
    </row>
    <row r="76" spans="1:231" ht="14.1" customHeight="1">
      <c r="A76" s="372"/>
      <c r="B76" s="395"/>
      <c r="C76" s="395"/>
      <c r="E76" s="416"/>
      <c r="F76" s="372"/>
      <c r="G76" s="372"/>
      <c r="H76" s="372"/>
      <c r="I76" s="372"/>
      <c r="K76" s="387"/>
      <c r="L76" s="371"/>
      <c r="M76" s="371"/>
      <c r="N76" s="371"/>
      <c r="O76" s="371"/>
      <c r="P76" s="371"/>
      <c r="Q76" s="371"/>
      <c r="R76" s="371"/>
      <c r="S76" s="371"/>
      <c r="T76" s="371"/>
      <c r="U76" s="371"/>
      <c r="V76" s="371"/>
      <c r="W76" s="371"/>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c r="BI76" s="372"/>
      <c r="BJ76" s="372"/>
      <c r="BK76" s="372"/>
      <c r="BL76" s="372"/>
      <c r="BM76" s="372"/>
      <c r="BN76" s="372"/>
      <c r="BO76" s="372"/>
      <c r="BP76" s="372"/>
      <c r="BQ76" s="372"/>
      <c r="BR76" s="372"/>
      <c r="BS76" s="372"/>
      <c r="BT76" s="372"/>
      <c r="BU76" s="372"/>
      <c r="BV76" s="372"/>
      <c r="BW76" s="372"/>
      <c r="BX76" s="372"/>
      <c r="BY76" s="372"/>
      <c r="BZ76" s="372"/>
      <c r="CA76" s="372"/>
      <c r="CB76" s="372"/>
      <c r="CC76" s="372"/>
      <c r="CD76" s="372"/>
      <c r="CE76" s="372"/>
      <c r="CF76" s="372"/>
      <c r="CG76" s="372"/>
      <c r="CH76" s="372"/>
      <c r="CI76" s="372"/>
      <c r="CJ76" s="372"/>
      <c r="CK76" s="372"/>
      <c r="CL76" s="372"/>
      <c r="CM76" s="372"/>
      <c r="CN76" s="372"/>
      <c r="CO76" s="372"/>
      <c r="CP76" s="372"/>
      <c r="CQ76" s="372"/>
      <c r="CR76" s="372"/>
      <c r="CS76" s="372"/>
      <c r="CT76" s="372"/>
      <c r="CU76" s="372"/>
      <c r="CV76" s="372"/>
      <c r="CW76" s="372"/>
      <c r="CX76" s="372"/>
      <c r="CY76" s="372"/>
      <c r="CZ76" s="372"/>
      <c r="DA76" s="372"/>
      <c r="DB76" s="372"/>
      <c r="DC76" s="372"/>
      <c r="DD76" s="372"/>
      <c r="DE76" s="372"/>
      <c r="DF76" s="372"/>
      <c r="DG76" s="372"/>
      <c r="DH76" s="372"/>
      <c r="DI76" s="372"/>
      <c r="DJ76" s="372"/>
      <c r="DK76" s="372"/>
      <c r="DL76" s="372"/>
      <c r="DM76" s="372"/>
      <c r="DN76" s="372"/>
      <c r="DO76" s="372"/>
      <c r="DP76" s="372"/>
      <c r="DQ76" s="372"/>
      <c r="DR76" s="372"/>
      <c r="DS76" s="372"/>
      <c r="DT76" s="372"/>
      <c r="DU76" s="372"/>
      <c r="DV76" s="372"/>
      <c r="DW76" s="372"/>
      <c r="DX76" s="372"/>
      <c r="DY76" s="372"/>
      <c r="DZ76" s="372"/>
      <c r="EA76" s="372"/>
      <c r="EB76" s="372"/>
      <c r="EC76" s="372"/>
      <c r="ED76" s="372"/>
      <c r="EE76" s="372"/>
      <c r="EF76" s="372"/>
      <c r="EG76" s="372"/>
      <c r="EH76" s="372"/>
      <c r="EI76" s="372"/>
      <c r="EJ76" s="372"/>
      <c r="EK76" s="372"/>
      <c r="EL76" s="372"/>
      <c r="EM76" s="372"/>
      <c r="EN76" s="372"/>
      <c r="EO76" s="372"/>
      <c r="EP76" s="372"/>
      <c r="EQ76" s="372"/>
      <c r="ER76" s="372"/>
      <c r="ES76" s="372"/>
      <c r="ET76" s="372"/>
      <c r="EU76" s="372"/>
      <c r="EV76" s="372"/>
      <c r="EW76" s="372"/>
      <c r="EX76" s="372"/>
      <c r="EY76" s="372"/>
      <c r="EZ76" s="372"/>
      <c r="FA76" s="372"/>
      <c r="FB76" s="372"/>
      <c r="FC76" s="372"/>
      <c r="FD76" s="372"/>
      <c r="FE76" s="372"/>
      <c r="FF76" s="372"/>
      <c r="FG76" s="372"/>
      <c r="FH76" s="372"/>
      <c r="FI76" s="372"/>
      <c r="FJ76" s="372"/>
      <c r="FK76" s="372"/>
      <c r="FL76" s="372"/>
      <c r="FM76" s="372"/>
      <c r="FN76" s="372"/>
      <c r="FO76" s="372"/>
      <c r="FP76" s="372"/>
      <c r="FQ76" s="372"/>
      <c r="FR76" s="372"/>
      <c r="FS76" s="372"/>
      <c r="FT76" s="372"/>
      <c r="FU76" s="372"/>
      <c r="FV76" s="372"/>
      <c r="FW76" s="372"/>
      <c r="FX76" s="372"/>
      <c r="FY76" s="372"/>
      <c r="FZ76" s="372"/>
      <c r="GA76" s="372"/>
      <c r="GB76" s="372"/>
      <c r="GC76" s="372"/>
      <c r="GD76" s="372"/>
      <c r="GE76" s="372"/>
      <c r="GF76" s="372"/>
      <c r="GG76" s="372"/>
      <c r="GH76" s="372"/>
      <c r="GI76" s="372"/>
      <c r="GJ76" s="372"/>
      <c r="GK76" s="372"/>
      <c r="GL76" s="372"/>
      <c r="GM76" s="372"/>
      <c r="GN76" s="372"/>
      <c r="GO76" s="372"/>
      <c r="GP76" s="372"/>
      <c r="GQ76" s="372"/>
      <c r="GR76" s="372"/>
      <c r="GS76" s="372"/>
      <c r="GT76" s="372"/>
      <c r="GU76" s="372"/>
      <c r="GV76" s="372"/>
      <c r="GW76" s="372"/>
      <c r="GX76" s="372"/>
      <c r="GY76" s="372"/>
      <c r="GZ76" s="372"/>
      <c r="HA76" s="372"/>
      <c r="HB76" s="372"/>
      <c r="HC76" s="372"/>
      <c r="HD76" s="372"/>
      <c r="HE76" s="372"/>
      <c r="HF76" s="372"/>
      <c r="HG76" s="372"/>
      <c r="HH76" s="372"/>
      <c r="HI76" s="372"/>
      <c r="HJ76" s="372"/>
      <c r="HK76" s="372"/>
      <c r="HL76" s="372"/>
      <c r="HM76" s="372"/>
      <c r="HN76" s="372"/>
      <c r="HO76" s="372"/>
      <c r="HP76" s="372"/>
      <c r="HQ76" s="372"/>
      <c r="HR76" s="372"/>
      <c r="HS76" s="372"/>
      <c r="HT76" s="372"/>
      <c r="HU76" s="372"/>
      <c r="HV76" s="372"/>
      <c r="HW76" s="372"/>
    </row>
    <row r="77" spans="1:231" ht="14.1" customHeight="1">
      <c r="A77" s="372"/>
      <c r="B77" s="395"/>
      <c r="C77" s="395"/>
      <c r="E77" s="416"/>
      <c r="F77" s="372"/>
      <c r="G77" s="372"/>
      <c r="H77" s="372"/>
      <c r="I77" s="372"/>
      <c r="K77" s="387"/>
      <c r="L77" s="371"/>
      <c r="M77" s="371"/>
      <c r="N77" s="371"/>
      <c r="O77" s="371"/>
      <c r="P77" s="371"/>
      <c r="Q77" s="371"/>
      <c r="R77" s="371"/>
      <c r="S77" s="371"/>
      <c r="T77" s="371"/>
      <c r="U77" s="371"/>
      <c r="V77" s="371"/>
      <c r="W77" s="371"/>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372"/>
      <c r="BS77" s="372"/>
      <c r="BT77" s="372"/>
      <c r="BU77" s="372"/>
      <c r="BV77" s="372"/>
      <c r="BW77" s="372"/>
      <c r="BX77" s="372"/>
      <c r="BY77" s="372"/>
      <c r="BZ77" s="372"/>
      <c r="CA77" s="372"/>
      <c r="CB77" s="372"/>
      <c r="CC77" s="372"/>
      <c r="CD77" s="372"/>
      <c r="CE77" s="372"/>
      <c r="CF77" s="372"/>
      <c r="CG77" s="372"/>
      <c r="CH77" s="372"/>
      <c r="CI77" s="372"/>
      <c r="CJ77" s="372"/>
      <c r="CK77" s="372"/>
      <c r="CL77" s="372"/>
      <c r="CM77" s="372"/>
      <c r="CN77" s="372"/>
      <c r="CO77" s="372"/>
      <c r="CP77" s="372"/>
      <c r="CQ77" s="372"/>
      <c r="CR77" s="372"/>
      <c r="CS77" s="372"/>
      <c r="CT77" s="372"/>
      <c r="CU77" s="372"/>
      <c r="CV77" s="372"/>
      <c r="CW77" s="372"/>
      <c r="CX77" s="372"/>
      <c r="CY77" s="372"/>
      <c r="CZ77" s="372"/>
      <c r="DA77" s="372"/>
      <c r="DB77" s="372"/>
      <c r="DC77" s="372"/>
      <c r="DD77" s="372"/>
      <c r="DE77" s="372"/>
      <c r="DF77" s="372"/>
      <c r="DG77" s="372"/>
      <c r="DH77" s="372"/>
      <c r="DI77" s="372"/>
      <c r="DJ77" s="372"/>
      <c r="DK77" s="372"/>
      <c r="DL77" s="372"/>
      <c r="DM77" s="372"/>
      <c r="DN77" s="372"/>
      <c r="DO77" s="372"/>
      <c r="DP77" s="372"/>
      <c r="DQ77" s="372"/>
      <c r="DR77" s="372"/>
      <c r="DS77" s="372"/>
      <c r="DT77" s="372"/>
      <c r="DU77" s="372"/>
      <c r="DV77" s="372"/>
      <c r="DW77" s="372"/>
      <c r="DX77" s="372"/>
      <c r="DY77" s="372"/>
      <c r="DZ77" s="372"/>
      <c r="EA77" s="372"/>
      <c r="EB77" s="372"/>
      <c r="EC77" s="372"/>
      <c r="ED77" s="372"/>
      <c r="EE77" s="372"/>
      <c r="EF77" s="372"/>
      <c r="EG77" s="372"/>
      <c r="EH77" s="372"/>
      <c r="EI77" s="372"/>
      <c r="EJ77" s="372"/>
      <c r="EK77" s="372"/>
      <c r="EL77" s="372"/>
      <c r="EM77" s="372"/>
      <c r="EN77" s="372"/>
      <c r="EO77" s="372"/>
      <c r="EP77" s="372"/>
      <c r="EQ77" s="372"/>
      <c r="ER77" s="372"/>
      <c r="ES77" s="372"/>
      <c r="ET77" s="372"/>
      <c r="EU77" s="372"/>
      <c r="EV77" s="372"/>
      <c r="EW77" s="372"/>
      <c r="EX77" s="372"/>
      <c r="EY77" s="372"/>
      <c r="EZ77" s="372"/>
      <c r="FA77" s="372"/>
      <c r="FB77" s="372"/>
      <c r="FC77" s="372"/>
      <c r="FD77" s="372"/>
      <c r="FE77" s="372"/>
      <c r="FF77" s="372"/>
      <c r="FG77" s="372"/>
      <c r="FH77" s="372"/>
      <c r="FI77" s="372"/>
      <c r="FJ77" s="372"/>
      <c r="FK77" s="372"/>
      <c r="FL77" s="372"/>
      <c r="FM77" s="372"/>
      <c r="FN77" s="372"/>
      <c r="FO77" s="372"/>
      <c r="FP77" s="372"/>
      <c r="FQ77" s="372"/>
      <c r="FR77" s="372"/>
      <c r="FS77" s="372"/>
      <c r="FT77" s="372"/>
      <c r="FU77" s="372"/>
      <c r="FV77" s="372"/>
      <c r="FW77" s="372"/>
      <c r="FX77" s="372"/>
      <c r="FY77" s="372"/>
      <c r="FZ77" s="372"/>
      <c r="GA77" s="372"/>
      <c r="GB77" s="372"/>
      <c r="GC77" s="372"/>
      <c r="GD77" s="372"/>
      <c r="GE77" s="372"/>
      <c r="GF77" s="372"/>
      <c r="GG77" s="372"/>
      <c r="GH77" s="372"/>
      <c r="GI77" s="372"/>
      <c r="GJ77" s="372"/>
      <c r="GK77" s="372"/>
      <c r="GL77" s="372"/>
      <c r="GM77" s="372"/>
      <c r="GN77" s="372"/>
      <c r="GO77" s="372"/>
      <c r="GP77" s="372"/>
      <c r="GQ77" s="372"/>
      <c r="GR77" s="372"/>
      <c r="GS77" s="372"/>
      <c r="GT77" s="372"/>
      <c r="GU77" s="372"/>
      <c r="GV77" s="372"/>
      <c r="GW77" s="372"/>
      <c r="GX77" s="372"/>
      <c r="GY77" s="372"/>
      <c r="GZ77" s="372"/>
      <c r="HA77" s="372"/>
      <c r="HB77" s="372"/>
      <c r="HC77" s="372"/>
      <c r="HD77" s="372"/>
      <c r="HE77" s="372"/>
      <c r="HF77" s="372"/>
      <c r="HG77" s="372"/>
      <c r="HH77" s="372"/>
      <c r="HI77" s="372"/>
      <c r="HJ77" s="372"/>
      <c r="HK77" s="372"/>
      <c r="HL77" s="372"/>
      <c r="HM77" s="372"/>
      <c r="HN77" s="372"/>
      <c r="HO77" s="372"/>
      <c r="HP77" s="372"/>
      <c r="HQ77" s="372"/>
      <c r="HR77" s="372"/>
      <c r="HS77" s="372"/>
      <c r="HT77" s="372"/>
      <c r="HU77" s="372"/>
      <c r="HV77" s="372"/>
      <c r="HW77" s="372"/>
    </row>
    <row r="78" spans="1:231" ht="14.1" customHeight="1">
      <c r="A78" s="372"/>
      <c r="B78" s="395"/>
      <c r="C78" s="395"/>
      <c r="E78" s="416"/>
      <c r="F78" s="372"/>
      <c r="G78" s="372"/>
      <c r="H78" s="372"/>
      <c r="I78" s="372"/>
      <c r="K78" s="387"/>
      <c r="L78" s="371"/>
      <c r="M78" s="371"/>
      <c r="N78" s="371"/>
      <c r="O78" s="371"/>
      <c r="P78" s="371"/>
      <c r="Q78" s="371"/>
      <c r="R78" s="371"/>
      <c r="S78" s="371"/>
      <c r="T78" s="371"/>
      <c r="U78" s="371"/>
      <c r="V78" s="371"/>
      <c r="W78" s="371"/>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c r="BI78" s="372"/>
      <c r="BJ78" s="372"/>
      <c r="BK78" s="372"/>
      <c r="BL78" s="372"/>
      <c r="BM78" s="372"/>
      <c r="BN78" s="372"/>
      <c r="BO78" s="372"/>
      <c r="BP78" s="372"/>
      <c r="BQ78" s="372"/>
      <c r="BR78" s="372"/>
      <c r="BS78" s="372"/>
      <c r="BT78" s="372"/>
      <c r="BU78" s="372"/>
      <c r="BV78" s="372"/>
      <c r="BW78" s="372"/>
      <c r="BX78" s="372"/>
      <c r="BY78" s="372"/>
      <c r="BZ78" s="372"/>
      <c r="CA78" s="372"/>
      <c r="CB78" s="372"/>
      <c r="CC78" s="372"/>
      <c r="CD78" s="372"/>
      <c r="CE78" s="372"/>
      <c r="CF78" s="372"/>
      <c r="CG78" s="372"/>
      <c r="CH78" s="372"/>
      <c r="CI78" s="372"/>
      <c r="CJ78" s="372"/>
      <c r="CK78" s="372"/>
      <c r="CL78" s="372"/>
      <c r="CM78" s="372"/>
      <c r="CN78" s="372"/>
      <c r="CO78" s="372"/>
      <c r="CP78" s="372"/>
      <c r="CQ78" s="372"/>
      <c r="CR78" s="372"/>
      <c r="CS78" s="372"/>
      <c r="CT78" s="372"/>
      <c r="CU78" s="372"/>
      <c r="CV78" s="372"/>
      <c r="CW78" s="372"/>
      <c r="CX78" s="372"/>
      <c r="CY78" s="372"/>
      <c r="CZ78" s="372"/>
      <c r="DA78" s="372"/>
      <c r="DB78" s="372"/>
      <c r="DC78" s="372"/>
      <c r="DD78" s="372"/>
      <c r="DE78" s="372"/>
      <c r="DF78" s="372"/>
      <c r="DG78" s="372"/>
      <c r="DH78" s="372"/>
      <c r="DI78" s="372"/>
      <c r="DJ78" s="372"/>
      <c r="DK78" s="372"/>
      <c r="DL78" s="372"/>
      <c r="DM78" s="372"/>
      <c r="DN78" s="372"/>
      <c r="DO78" s="372"/>
      <c r="DP78" s="372"/>
      <c r="DQ78" s="372"/>
      <c r="DR78" s="372"/>
      <c r="DS78" s="372"/>
      <c r="DT78" s="372"/>
      <c r="DU78" s="372"/>
      <c r="DV78" s="372"/>
      <c r="DW78" s="372"/>
      <c r="DX78" s="372"/>
      <c r="DY78" s="372"/>
      <c r="DZ78" s="372"/>
      <c r="EA78" s="372"/>
      <c r="EB78" s="372"/>
      <c r="EC78" s="372"/>
      <c r="ED78" s="372"/>
      <c r="EE78" s="372"/>
      <c r="EF78" s="372"/>
      <c r="EG78" s="372"/>
      <c r="EH78" s="372"/>
      <c r="EI78" s="372"/>
      <c r="EJ78" s="372"/>
      <c r="EK78" s="372"/>
      <c r="EL78" s="372"/>
      <c r="EM78" s="372"/>
      <c r="EN78" s="372"/>
      <c r="EO78" s="372"/>
      <c r="EP78" s="372"/>
      <c r="EQ78" s="372"/>
      <c r="ER78" s="372"/>
      <c r="ES78" s="372"/>
      <c r="ET78" s="372"/>
      <c r="EU78" s="372"/>
      <c r="EV78" s="372"/>
      <c r="EW78" s="372"/>
      <c r="EX78" s="372"/>
      <c r="EY78" s="372"/>
      <c r="EZ78" s="372"/>
      <c r="FA78" s="372"/>
      <c r="FB78" s="372"/>
      <c r="FC78" s="372"/>
      <c r="FD78" s="372"/>
      <c r="FE78" s="372"/>
      <c r="FF78" s="372"/>
      <c r="FG78" s="372"/>
      <c r="FH78" s="372"/>
      <c r="FI78" s="372"/>
      <c r="FJ78" s="372"/>
      <c r="FK78" s="372"/>
      <c r="FL78" s="372"/>
      <c r="FM78" s="372"/>
      <c r="FN78" s="372"/>
      <c r="FO78" s="372"/>
      <c r="FP78" s="372"/>
      <c r="FQ78" s="372"/>
      <c r="FR78" s="372"/>
      <c r="FS78" s="372"/>
      <c r="FT78" s="372"/>
      <c r="FU78" s="372"/>
      <c r="FV78" s="372"/>
      <c r="FW78" s="372"/>
      <c r="FX78" s="372"/>
      <c r="FY78" s="372"/>
      <c r="FZ78" s="372"/>
      <c r="GA78" s="372"/>
      <c r="GB78" s="372"/>
      <c r="GC78" s="372"/>
      <c r="GD78" s="372"/>
      <c r="GE78" s="372"/>
      <c r="GF78" s="372"/>
      <c r="GG78" s="372"/>
      <c r="GH78" s="372"/>
      <c r="GI78" s="372"/>
      <c r="GJ78" s="372"/>
      <c r="GK78" s="372"/>
      <c r="GL78" s="372"/>
      <c r="GM78" s="372"/>
      <c r="GN78" s="372"/>
      <c r="GO78" s="372"/>
      <c r="GP78" s="372"/>
      <c r="GQ78" s="372"/>
      <c r="GR78" s="372"/>
      <c r="GS78" s="372"/>
      <c r="GT78" s="372"/>
      <c r="GU78" s="372"/>
      <c r="GV78" s="372"/>
      <c r="GW78" s="372"/>
      <c r="GX78" s="372"/>
      <c r="GY78" s="372"/>
      <c r="GZ78" s="372"/>
      <c r="HA78" s="372"/>
      <c r="HB78" s="372"/>
      <c r="HC78" s="372"/>
      <c r="HD78" s="372"/>
      <c r="HE78" s="372"/>
      <c r="HF78" s="372"/>
      <c r="HG78" s="372"/>
      <c r="HH78" s="372"/>
      <c r="HI78" s="372"/>
      <c r="HJ78" s="372"/>
      <c r="HK78" s="372"/>
      <c r="HL78" s="372"/>
      <c r="HM78" s="372"/>
      <c r="HN78" s="372"/>
      <c r="HO78" s="372"/>
      <c r="HP78" s="372"/>
      <c r="HQ78" s="372"/>
      <c r="HR78" s="372"/>
      <c r="HS78" s="372"/>
      <c r="HT78" s="372"/>
      <c r="HU78" s="372"/>
      <c r="HV78" s="372"/>
      <c r="HW78" s="372"/>
    </row>
    <row r="79" spans="1:231" ht="14.1" customHeight="1">
      <c r="A79" s="372"/>
      <c r="B79" s="395"/>
      <c r="C79" s="395"/>
      <c r="E79" s="416"/>
      <c r="F79" s="372"/>
      <c r="G79" s="372"/>
      <c r="H79" s="372"/>
      <c r="I79" s="372"/>
      <c r="K79" s="387"/>
      <c r="L79" s="371"/>
      <c r="M79" s="371"/>
      <c r="N79" s="371"/>
      <c r="O79" s="371"/>
      <c r="P79" s="371"/>
      <c r="Q79" s="371"/>
      <c r="R79" s="371"/>
      <c r="S79" s="371"/>
      <c r="T79" s="371"/>
      <c r="U79" s="371"/>
      <c r="V79" s="371"/>
      <c r="W79" s="371"/>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372"/>
      <c r="BM79" s="372"/>
      <c r="BN79" s="372"/>
      <c r="BO79" s="372"/>
      <c r="BP79" s="372"/>
      <c r="BQ79" s="372"/>
      <c r="BR79" s="372"/>
      <c r="BS79" s="372"/>
      <c r="BT79" s="372"/>
      <c r="BU79" s="372"/>
      <c r="BV79" s="372"/>
      <c r="BW79" s="372"/>
      <c r="BX79" s="372"/>
      <c r="BY79" s="372"/>
      <c r="BZ79" s="372"/>
      <c r="CA79" s="372"/>
      <c r="CB79" s="372"/>
      <c r="CC79" s="372"/>
      <c r="CD79" s="372"/>
      <c r="CE79" s="372"/>
      <c r="CF79" s="372"/>
      <c r="CG79" s="372"/>
      <c r="CH79" s="372"/>
      <c r="CI79" s="372"/>
      <c r="CJ79" s="372"/>
      <c r="CK79" s="372"/>
      <c r="CL79" s="372"/>
      <c r="CM79" s="372"/>
      <c r="CN79" s="372"/>
      <c r="CO79" s="372"/>
      <c r="CP79" s="372"/>
      <c r="CQ79" s="372"/>
      <c r="CR79" s="372"/>
      <c r="CS79" s="372"/>
      <c r="CT79" s="372"/>
      <c r="CU79" s="372"/>
      <c r="CV79" s="372"/>
      <c r="CW79" s="372"/>
      <c r="CX79" s="372"/>
      <c r="CY79" s="372"/>
      <c r="CZ79" s="372"/>
      <c r="DA79" s="372"/>
      <c r="DB79" s="372"/>
      <c r="DC79" s="372"/>
      <c r="DD79" s="372"/>
      <c r="DE79" s="372"/>
      <c r="DF79" s="372"/>
      <c r="DG79" s="372"/>
      <c r="DH79" s="372"/>
      <c r="DI79" s="372"/>
      <c r="DJ79" s="372"/>
      <c r="DK79" s="372"/>
      <c r="DL79" s="372"/>
      <c r="DM79" s="372"/>
      <c r="DN79" s="372"/>
      <c r="DO79" s="372"/>
      <c r="DP79" s="372"/>
      <c r="DQ79" s="372"/>
      <c r="DR79" s="372"/>
      <c r="DS79" s="372"/>
      <c r="DT79" s="372"/>
      <c r="DU79" s="372"/>
      <c r="DV79" s="372"/>
      <c r="DW79" s="372"/>
      <c r="DX79" s="372"/>
      <c r="DY79" s="372"/>
      <c r="DZ79" s="372"/>
      <c r="EA79" s="372"/>
      <c r="EB79" s="372"/>
      <c r="EC79" s="372"/>
      <c r="ED79" s="372"/>
      <c r="EE79" s="372"/>
      <c r="EF79" s="372"/>
      <c r="EG79" s="372"/>
      <c r="EH79" s="372"/>
      <c r="EI79" s="372"/>
      <c r="EJ79" s="372"/>
      <c r="EK79" s="372"/>
      <c r="EL79" s="372"/>
      <c r="EM79" s="372"/>
      <c r="EN79" s="372"/>
      <c r="EO79" s="372"/>
      <c r="EP79" s="372"/>
      <c r="EQ79" s="372"/>
      <c r="ER79" s="372"/>
      <c r="ES79" s="372"/>
      <c r="ET79" s="372"/>
      <c r="EU79" s="372"/>
      <c r="EV79" s="372"/>
      <c r="EW79" s="372"/>
      <c r="EX79" s="372"/>
      <c r="EY79" s="372"/>
      <c r="EZ79" s="372"/>
      <c r="FA79" s="372"/>
      <c r="FB79" s="372"/>
      <c r="FC79" s="372"/>
      <c r="FD79" s="372"/>
      <c r="FE79" s="372"/>
      <c r="FF79" s="372"/>
      <c r="FG79" s="372"/>
      <c r="FH79" s="372"/>
      <c r="FI79" s="372"/>
      <c r="FJ79" s="372"/>
      <c r="FK79" s="372"/>
      <c r="FL79" s="372"/>
      <c r="FM79" s="372"/>
      <c r="FN79" s="372"/>
      <c r="FO79" s="372"/>
      <c r="FP79" s="372"/>
      <c r="FQ79" s="372"/>
      <c r="FR79" s="372"/>
      <c r="FS79" s="372"/>
      <c r="FT79" s="372"/>
      <c r="FU79" s="372"/>
      <c r="FV79" s="372"/>
      <c r="FW79" s="372"/>
      <c r="FX79" s="372"/>
      <c r="FY79" s="372"/>
      <c r="FZ79" s="372"/>
      <c r="GA79" s="372"/>
      <c r="GB79" s="372"/>
      <c r="GC79" s="372"/>
      <c r="GD79" s="372"/>
      <c r="GE79" s="372"/>
      <c r="GF79" s="372"/>
      <c r="GG79" s="372"/>
      <c r="GH79" s="372"/>
      <c r="GI79" s="372"/>
      <c r="GJ79" s="372"/>
      <c r="GK79" s="372"/>
      <c r="GL79" s="372"/>
      <c r="GM79" s="372"/>
      <c r="GN79" s="372"/>
      <c r="GO79" s="372"/>
      <c r="GP79" s="372"/>
      <c r="GQ79" s="372"/>
      <c r="GR79" s="372"/>
      <c r="GS79" s="372"/>
      <c r="GT79" s="372"/>
      <c r="GU79" s="372"/>
      <c r="GV79" s="372"/>
      <c r="GW79" s="372"/>
      <c r="GX79" s="372"/>
      <c r="GY79" s="372"/>
      <c r="GZ79" s="372"/>
      <c r="HA79" s="372"/>
      <c r="HB79" s="372"/>
      <c r="HC79" s="372"/>
      <c r="HD79" s="372"/>
      <c r="HE79" s="372"/>
      <c r="HF79" s="372"/>
      <c r="HG79" s="372"/>
      <c r="HH79" s="372"/>
      <c r="HI79" s="372"/>
      <c r="HJ79" s="372"/>
      <c r="HK79" s="372"/>
      <c r="HL79" s="372"/>
      <c r="HM79" s="372"/>
      <c r="HN79" s="372"/>
      <c r="HO79" s="372"/>
      <c r="HP79" s="372"/>
      <c r="HQ79" s="372"/>
      <c r="HR79" s="372"/>
      <c r="HS79" s="372"/>
      <c r="HT79" s="372"/>
      <c r="HU79" s="372"/>
      <c r="HV79" s="372"/>
      <c r="HW79" s="372"/>
    </row>
    <row r="80" spans="1:231" ht="14.1" customHeight="1">
      <c r="A80" s="372"/>
      <c r="B80" s="395"/>
      <c r="C80" s="395"/>
      <c r="E80" s="416"/>
      <c r="F80" s="372"/>
      <c r="G80" s="372"/>
      <c r="H80" s="372"/>
      <c r="I80" s="372"/>
      <c r="K80" s="387"/>
      <c r="L80" s="371"/>
      <c r="M80" s="371"/>
      <c r="N80" s="371"/>
      <c r="O80" s="371"/>
      <c r="P80" s="371"/>
      <c r="Q80" s="371"/>
      <c r="R80" s="371"/>
      <c r="S80" s="371"/>
      <c r="T80" s="371"/>
      <c r="U80" s="371"/>
      <c r="V80" s="371"/>
      <c r="W80" s="371"/>
      <c r="X80" s="372"/>
      <c r="Y80" s="372"/>
      <c r="Z80" s="372"/>
      <c r="AA80" s="372"/>
      <c r="AB80" s="372"/>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c r="BC80" s="372"/>
      <c r="BD80" s="372"/>
      <c r="BE80" s="372"/>
      <c r="BF80" s="372"/>
      <c r="BG80" s="372"/>
      <c r="BH80" s="372"/>
      <c r="BI80" s="372"/>
      <c r="BJ80" s="372"/>
      <c r="BK80" s="372"/>
      <c r="BL80" s="372"/>
      <c r="BM80" s="372"/>
      <c r="BN80" s="372"/>
      <c r="BO80" s="372"/>
      <c r="BP80" s="372"/>
      <c r="BQ80" s="372"/>
      <c r="BR80" s="372"/>
      <c r="BS80" s="372"/>
      <c r="BT80" s="372"/>
      <c r="BU80" s="372"/>
      <c r="BV80" s="372"/>
      <c r="BW80" s="372"/>
      <c r="BX80" s="372"/>
      <c r="BY80" s="372"/>
      <c r="BZ80" s="372"/>
      <c r="CA80" s="372"/>
      <c r="CB80" s="372"/>
      <c r="CC80" s="372"/>
      <c r="CD80" s="372"/>
      <c r="CE80" s="372"/>
      <c r="CF80" s="372"/>
      <c r="CG80" s="372"/>
      <c r="CH80" s="372"/>
      <c r="CI80" s="372"/>
      <c r="CJ80" s="372"/>
      <c r="CK80" s="372"/>
      <c r="CL80" s="372"/>
      <c r="CM80" s="372"/>
      <c r="CN80" s="372"/>
      <c r="CO80" s="372"/>
      <c r="CP80" s="372"/>
      <c r="CQ80" s="372"/>
      <c r="CR80" s="372"/>
      <c r="CS80" s="372"/>
      <c r="CT80" s="372"/>
      <c r="CU80" s="372"/>
      <c r="CV80" s="372"/>
      <c r="CW80" s="372"/>
      <c r="CX80" s="372"/>
      <c r="CY80" s="372"/>
      <c r="CZ80" s="372"/>
      <c r="DA80" s="372"/>
      <c r="DB80" s="372"/>
      <c r="DC80" s="372"/>
      <c r="DD80" s="372"/>
      <c r="DE80" s="372"/>
      <c r="DF80" s="372"/>
      <c r="DG80" s="372"/>
      <c r="DH80" s="372"/>
      <c r="DI80" s="372"/>
      <c r="DJ80" s="372"/>
      <c r="DK80" s="372"/>
      <c r="DL80" s="372"/>
      <c r="DM80" s="372"/>
      <c r="DN80" s="372"/>
      <c r="DO80" s="372"/>
      <c r="DP80" s="372"/>
      <c r="DQ80" s="372"/>
      <c r="DR80" s="372"/>
      <c r="DS80" s="372"/>
      <c r="DT80" s="372"/>
      <c r="DU80" s="372"/>
      <c r="DV80" s="372"/>
      <c r="DW80" s="372"/>
      <c r="DX80" s="372"/>
      <c r="DY80" s="372"/>
      <c r="DZ80" s="372"/>
      <c r="EA80" s="372"/>
      <c r="EB80" s="372"/>
      <c r="EC80" s="372"/>
      <c r="ED80" s="372"/>
      <c r="EE80" s="372"/>
      <c r="EF80" s="372"/>
      <c r="EG80" s="372"/>
      <c r="EH80" s="372"/>
      <c r="EI80" s="372"/>
      <c r="EJ80" s="372"/>
      <c r="EK80" s="372"/>
      <c r="EL80" s="372"/>
      <c r="EM80" s="372"/>
      <c r="EN80" s="372"/>
      <c r="EO80" s="372"/>
      <c r="EP80" s="372"/>
      <c r="EQ80" s="372"/>
      <c r="ER80" s="372"/>
      <c r="ES80" s="372"/>
      <c r="ET80" s="372"/>
      <c r="EU80" s="372"/>
      <c r="EV80" s="372"/>
      <c r="EW80" s="372"/>
      <c r="EX80" s="372"/>
      <c r="EY80" s="372"/>
      <c r="EZ80" s="372"/>
      <c r="FA80" s="372"/>
      <c r="FB80" s="372"/>
      <c r="FC80" s="372"/>
      <c r="FD80" s="372"/>
      <c r="FE80" s="372"/>
      <c r="FF80" s="372"/>
      <c r="FG80" s="372"/>
      <c r="FH80" s="372"/>
      <c r="FI80" s="372"/>
      <c r="FJ80" s="372"/>
      <c r="FK80" s="372"/>
      <c r="FL80" s="372"/>
      <c r="FM80" s="372"/>
      <c r="FN80" s="372"/>
      <c r="FO80" s="372"/>
      <c r="FP80" s="372"/>
      <c r="FQ80" s="372"/>
      <c r="FR80" s="372"/>
      <c r="FS80" s="372"/>
      <c r="FT80" s="372"/>
      <c r="FU80" s="372"/>
      <c r="FV80" s="372"/>
      <c r="FW80" s="372"/>
      <c r="FX80" s="372"/>
      <c r="FY80" s="372"/>
      <c r="FZ80" s="372"/>
      <c r="GA80" s="372"/>
      <c r="GB80" s="372"/>
      <c r="GC80" s="372"/>
      <c r="GD80" s="372"/>
      <c r="GE80" s="372"/>
      <c r="GF80" s="372"/>
      <c r="GG80" s="372"/>
      <c r="GH80" s="372"/>
      <c r="GI80" s="372"/>
      <c r="GJ80" s="372"/>
      <c r="GK80" s="372"/>
      <c r="GL80" s="372"/>
      <c r="GM80" s="372"/>
      <c r="GN80" s="372"/>
      <c r="GO80" s="372"/>
      <c r="GP80" s="372"/>
      <c r="GQ80" s="372"/>
      <c r="GR80" s="372"/>
      <c r="GS80" s="372"/>
      <c r="GT80" s="372"/>
      <c r="GU80" s="372"/>
      <c r="GV80" s="372"/>
      <c r="GW80" s="372"/>
      <c r="GX80" s="372"/>
      <c r="GY80" s="372"/>
      <c r="GZ80" s="372"/>
      <c r="HA80" s="372"/>
      <c r="HB80" s="372"/>
      <c r="HC80" s="372"/>
      <c r="HD80" s="372"/>
      <c r="HE80" s="372"/>
      <c r="HF80" s="372"/>
      <c r="HG80" s="372"/>
      <c r="HH80" s="372"/>
      <c r="HI80" s="372"/>
      <c r="HJ80" s="372"/>
      <c r="HK80" s="372"/>
      <c r="HL80" s="372"/>
      <c r="HM80" s="372"/>
      <c r="HN80" s="372"/>
      <c r="HO80" s="372"/>
      <c r="HP80" s="372"/>
      <c r="HQ80" s="372"/>
      <c r="HR80" s="372"/>
      <c r="HS80" s="372"/>
      <c r="HT80" s="372"/>
      <c r="HU80" s="372"/>
      <c r="HV80" s="372"/>
      <c r="HW80" s="372"/>
    </row>
    <row r="81" spans="1:231" ht="14.1" customHeight="1">
      <c r="A81" s="372"/>
      <c r="B81" s="395"/>
      <c r="C81" s="395"/>
      <c r="E81" s="416"/>
      <c r="F81" s="372"/>
      <c r="G81" s="372"/>
      <c r="H81" s="372"/>
      <c r="I81" s="372"/>
      <c r="K81" s="387"/>
      <c r="L81" s="371"/>
      <c r="M81" s="371"/>
      <c r="N81" s="371"/>
      <c r="O81" s="371"/>
      <c r="P81" s="371"/>
      <c r="Q81" s="371"/>
      <c r="R81" s="371"/>
      <c r="S81" s="371"/>
      <c r="T81" s="371"/>
      <c r="U81" s="371"/>
      <c r="V81" s="371"/>
      <c r="W81" s="371"/>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c r="BZ81" s="372"/>
      <c r="CA81" s="372"/>
      <c r="CB81" s="372"/>
      <c r="CC81" s="372"/>
      <c r="CD81" s="372"/>
      <c r="CE81" s="372"/>
      <c r="CF81" s="372"/>
      <c r="CG81" s="372"/>
      <c r="CH81" s="372"/>
      <c r="CI81" s="372"/>
      <c r="CJ81" s="372"/>
      <c r="CK81" s="372"/>
      <c r="CL81" s="372"/>
      <c r="CM81" s="372"/>
      <c r="CN81" s="372"/>
      <c r="CO81" s="372"/>
      <c r="CP81" s="372"/>
      <c r="CQ81" s="372"/>
      <c r="CR81" s="372"/>
      <c r="CS81" s="372"/>
      <c r="CT81" s="372"/>
      <c r="CU81" s="372"/>
      <c r="CV81" s="372"/>
      <c r="CW81" s="372"/>
      <c r="CX81" s="372"/>
      <c r="CY81" s="372"/>
      <c r="CZ81" s="372"/>
      <c r="DA81" s="372"/>
      <c r="DB81" s="372"/>
      <c r="DC81" s="372"/>
      <c r="DD81" s="372"/>
      <c r="DE81" s="372"/>
      <c r="DF81" s="372"/>
      <c r="DG81" s="372"/>
      <c r="DH81" s="372"/>
      <c r="DI81" s="372"/>
      <c r="DJ81" s="372"/>
      <c r="DK81" s="372"/>
      <c r="DL81" s="372"/>
      <c r="DM81" s="372"/>
      <c r="DN81" s="372"/>
      <c r="DO81" s="372"/>
      <c r="DP81" s="372"/>
      <c r="DQ81" s="372"/>
      <c r="DR81" s="372"/>
      <c r="DS81" s="372"/>
      <c r="DT81" s="372"/>
      <c r="DU81" s="372"/>
      <c r="DV81" s="372"/>
      <c r="DW81" s="372"/>
      <c r="DX81" s="372"/>
      <c r="DY81" s="372"/>
      <c r="DZ81" s="372"/>
      <c r="EA81" s="372"/>
      <c r="EB81" s="372"/>
      <c r="EC81" s="372"/>
      <c r="ED81" s="372"/>
      <c r="EE81" s="372"/>
      <c r="EF81" s="372"/>
      <c r="EG81" s="372"/>
      <c r="EH81" s="372"/>
      <c r="EI81" s="372"/>
      <c r="EJ81" s="372"/>
      <c r="EK81" s="372"/>
      <c r="EL81" s="372"/>
      <c r="EM81" s="372"/>
      <c r="EN81" s="372"/>
      <c r="EO81" s="372"/>
      <c r="EP81" s="372"/>
      <c r="EQ81" s="372"/>
      <c r="ER81" s="372"/>
      <c r="ES81" s="372"/>
      <c r="ET81" s="372"/>
      <c r="EU81" s="372"/>
      <c r="EV81" s="372"/>
      <c r="EW81" s="372"/>
      <c r="EX81" s="372"/>
      <c r="EY81" s="372"/>
      <c r="EZ81" s="372"/>
      <c r="FA81" s="372"/>
      <c r="FB81" s="372"/>
      <c r="FC81" s="372"/>
      <c r="FD81" s="372"/>
      <c r="FE81" s="372"/>
      <c r="FF81" s="372"/>
      <c r="FG81" s="372"/>
      <c r="FH81" s="372"/>
      <c r="FI81" s="372"/>
      <c r="FJ81" s="372"/>
      <c r="FK81" s="372"/>
      <c r="FL81" s="372"/>
      <c r="FM81" s="372"/>
      <c r="FN81" s="372"/>
      <c r="FO81" s="372"/>
      <c r="FP81" s="372"/>
      <c r="FQ81" s="372"/>
      <c r="FR81" s="372"/>
      <c r="FS81" s="372"/>
      <c r="FT81" s="372"/>
      <c r="FU81" s="372"/>
      <c r="FV81" s="372"/>
      <c r="FW81" s="372"/>
      <c r="FX81" s="372"/>
      <c r="FY81" s="372"/>
      <c r="FZ81" s="372"/>
      <c r="GA81" s="372"/>
      <c r="GB81" s="372"/>
      <c r="GC81" s="372"/>
      <c r="GD81" s="372"/>
      <c r="GE81" s="372"/>
      <c r="GF81" s="372"/>
      <c r="GG81" s="372"/>
      <c r="GH81" s="372"/>
      <c r="GI81" s="372"/>
      <c r="GJ81" s="372"/>
      <c r="GK81" s="372"/>
      <c r="GL81" s="372"/>
      <c r="GM81" s="372"/>
      <c r="GN81" s="372"/>
      <c r="GO81" s="372"/>
      <c r="GP81" s="372"/>
      <c r="GQ81" s="372"/>
      <c r="GR81" s="372"/>
      <c r="GS81" s="372"/>
      <c r="GT81" s="372"/>
      <c r="GU81" s="372"/>
      <c r="GV81" s="372"/>
      <c r="GW81" s="372"/>
      <c r="GX81" s="372"/>
      <c r="GY81" s="372"/>
      <c r="GZ81" s="372"/>
      <c r="HA81" s="372"/>
      <c r="HB81" s="372"/>
      <c r="HC81" s="372"/>
      <c r="HD81" s="372"/>
      <c r="HE81" s="372"/>
      <c r="HF81" s="372"/>
      <c r="HG81" s="372"/>
      <c r="HH81" s="372"/>
      <c r="HI81" s="372"/>
      <c r="HJ81" s="372"/>
      <c r="HK81" s="372"/>
      <c r="HL81" s="372"/>
      <c r="HM81" s="372"/>
      <c r="HN81" s="372"/>
      <c r="HO81" s="372"/>
      <c r="HP81" s="372"/>
      <c r="HQ81" s="372"/>
      <c r="HR81" s="372"/>
      <c r="HS81" s="372"/>
      <c r="HT81" s="372"/>
      <c r="HU81" s="372"/>
      <c r="HV81" s="372"/>
      <c r="HW81" s="372"/>
    </row>
    <row r="82" spans="1:231" ht="14.1" customHeight="1">
      <c r="A82" s="372"/>
      <c r="B82" s="395"/>
      <c r="C82" s="395"/>
      <c r="E82" s="416"/>
      <c r="F82" s="372"/>
      <c r="G82" s="372"/>
      <c r="H82" s="372"/>
      <c r="I82" s="372"/>
      <c r="K82" s="387"/>
      <c r="L82" s="371"/>
      <c r="M82" s="371"/>
      <c r="N82" s="371"/>
      <c r="O82" s="371"/>
      <c r="P82" s="371"/>
      <c r="Q82" s="371"/>
      <c r="R82" s="371"/>
      <c r="S82" s="371"/>
      <c r="T82" s="371"/>
      <c r="U82" s="371"/>
      <c r="V82" s="371"/>
      <c r="W82" s="371"/>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c r="BZ82" s="372"/>
      <c r="CA82" s="372"/>
      <c r="CB82" s="372"/>
      <c r="CC82" s="372"/>
      <c r="CD82" s="372"/>
      <c r="CE82" s="372"/>
      <c r="CF82" s="372"/>
      <c r="CG82" s="372"/>
      <c r="CH82" s="372"/>
      <c r="CI82" s="372"/>
      <c r="CJ82" s="372"/>
      <c r="CK82" s="372"/>
      <c r="CL82" s="372"/>
      <c r="CM82" s="372"/>
      <c r="CN82" s="372"/>
      <c r="CO82" s="372"/>
      <c r="CP82" s="372"/>
      <c r="CQ82" s="372"/>
      <c r="CR82" s="372"/>
      <c r="CS82" s="372"/>
      <c r="CT82" s="372"/>
      <c r="CU82" s="372"/>
      <c r="CV82" s="372"/>
      <c r="CW82" s="372"/>
      <c r="CX82" s="372"/>
      <c r="CY82" s="372"/>
      <c r="CZ82" s="372"/>
      <c r="DA82" s="372"/>
      <c r="DB82" s="372"/>
      <c r="DC82" s="372"/>
      <c r="DD82" s="372"/>
      <c r="DE82" s="372"/>
      <c r="DF82" s="372"/>
      <c r="DG82" s="372"/>
      <c r="DH82" s="372"/>
      <c r="DI82" s="372"/>
      <c r="DJ82" s="372"/>
      <c r="DK82" s="372"/>
      <c r="DL82" s="372"/>
      <c r="DM82" s="372"/>
      <c r="DN82" s="372"/>
      <c r="DO82" s="372"/>
      <c r="DP82" s="372"/>
      <c r="DQ82" s="372"/>
      <c r="DR82" s="372"/>
      <c r="DS82" s="372"/>
      <c r="DT82" s="372"/>
      <c r="DU82" s="372"/>
      <c r="DV82" s="372"/>
      <c r="DW82" s="372"/>
      <c r="DX82" s="372"/>
      <c r="DY82" s="372"/>
      <c r="DZ82" s="372"/>
      <c r="EA82" s="372"/>
      <c r="EB82" s="372"/>
      <c r="EC82" s="372"/>
      <c r="ED82" s="372"/>
      <c r="EE82" s="372"/>
      <c r="EF82" s="372"/>
      <c r="EG82" s="372"/>
      <c r="EH82" s="372"/>
      <c r="EI82" s="372"/>
      <c r="EJ82" s="372"/>
      <c r="EK82" s="372"/>
      <c r="EL82" s="372"/>
      <c r="EM82" s="372"/>
      <c r="EN82" s="372"/>
      <c r="EO82" s="372"/>
      <c r="EP82" s="372"/>
      <c r="EQ82" s="372"/>
      <c r="ER82" s="372"/>
      <c r="ES82" s="372"/>
      <c r="ET82" s="372"/>
      <c r="EU82" s="372"/>
      <c r="EV82" s="372"/>
      <c r="EW82" s="372"/>
      <c r="EX82" s="372"/>
      <c r="EY82" s="372"/>
      <c r="EZ82" s="372"/>
      <c r="FA82" s="372"/>
      <c r="FB82" s="372"/>
      <c r="FC82" s="372"/>
      <c r="FD82" s="372"/>
      <c r="FE82" s="372"/>
      <c r="FF82" s="372"/>
      <c r="FG82" s="372"/>
      <c r="FH82" s="372"/>
      <c r="FI82" s="372"/>
      <c r="FJ82" s="372"/>
      <c r="FK82" s="372"/>
      <c r="FL82" s="372"/>
      <c r="FM82" s="372"/>
      <c r="FN82" s="372"/>
      <c r="FO82" s="372"/>
      <c r="FP82" s="372"/>
      <c r="FQ82" s="372"/>
      <c r="FR82" s="372"/>
      <c r="FS82" s="372"/>
      <c r="FT82" s="372"/>
      <c r="FU82" s="372"/>
      <c r="FV82" s="372"/>
      <c r="FW82" s="372"/>
      <c r="FX82" s="372"/>
      <c r="FY82" s="372"/>
      <c r="FZ82" s="372"/>
      <c r="GA82" s="372"/>
      <c r="GB82" s="372"/>
      <c r="GC82" s="372"/>
      <c r="GD82" s="372"/>
      <c r="GE82" s="372"/>
      <c r="GF82" s="372"/>
      <c r="GG82" s="372"/>
      <c r="GH82" s="372"/>
      <c r="GI82" s="372"/>
      <c r="GJ82" s="372"/>
      <c r="GK82" s="372"/>
      <c r="GL82" s="372"/>
      <c r="GM82" s="372"/>
      <c r="GN82" s="372"/>
      <c r="GO82" s="372"/>
      <c r="GP82" s="372"/>
      <c r="GQ82" s="372"/>
      <c r="GR82" s="372"/>
      <c r="GS82" s="372"/>
      <c r="GT82" s="372"/>
      <c r="GU82" s="372"/>
      <c r="GV82" s="372"/>
      <c r="GW82" s="372"/>
      <c r="GX82" s="372"/>
      <c r="GY82" s="372"/>
      <c r="GZ82" s="372"/>
      <c r="HA82" s="372"/>
      <c r="HB82" s="372"/>
      <c r="HC82" s="372"/>
      <c r="HD82" s="372"/>
      <c r="HE82" s="372"/>
      <c r="HF82" s="372"/>
      <c r="HG82" s="372"/>
      <c r="HH82" s="372"/>
      <c r="HI82" s="372"/>
      <c r="HJ82" s="372"/>
      <c r="HK82" s="372"/>
      <c r="HL82" s="372"/>
      <c r="HM82" s="372"/>
      <c r="HN82" s="372"/>
      <c r="HO82" s="372"/>
      <c r="HP82" s="372"/>
      <c r="HQ82" s="372"/>
      <c r="HR82" s="372"/>
      <c r="HS82" s="372"/>
      <c r="HT82" s="372"/>
      <c r="HU82" s="372"/>
      <c r="HV82" s="372"/>
      <c r="HW82" s="372"/>
    </row>
    <row r="83" spans="1:231" ht="14.1" customHeight="1">
      <c r="A83" s="372"/>
      <c r="B83" s="395"/>
      <c r="C83" s="395"/>
      <c r="E83" s="416"/>
      <c r="F83" s="372"/>
      <c r="G83" s="372"/>
      <c r="H83" s="372"/>
      <c r="I83" s="372"/>
      <c r="K83" s="387"/>
      <c r="L83" s="371"/>
      <c r="M83" s="371"/>
      <c r="N83" s="371"/>
      <c r="O83" s="371"/>
      <c r="P83" s="371"/>
      <c r="Q83" s="371"/>
      <c r="R83" s="371"/>
      <c r="S83" s="371"/>
      <c r="T83" s="371"/>
      <c r="U83" s="371"/>
      <c r="V83" s="371"/>
      <c r="W83" s="371"/>
      <c r="X83" s="372"/>
      <c r="Y83" s="372"/>
      <c r="Z83" s="372"/>
      <c r="AA83" s="372"/>
      <c r="AB83" s="372"/>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c r="BA83" s="372"/>
      <c r="BB83" s="372"/>
      <c r="BC83" s="372"/>
      <c r="BD83" s="372"/>
      <c r="BE83" s="372"/>
      <c r="BF83" s="372"/>
      <c r="BG83" s="372"/>
      <c r="BH83" s="372"/>
      <c r="BI83" s="372"/>
      <c r="BJ83" s="372"/>
      <c r="BK83" s="372"/>
      <c r="BL83" s="372"/>
      <c r="BM83" s="372"/>
      <c r="BN83" s="372"/>
      <c r="BO83" s="372"/>
      <c r="BP83" s="372"/>
      <c r="BQ83" s="372"/>
      <c r="BR83" s="372"/>
      <c r="BS83" s="372"/>
      <c r="BT83" s="372"/>
      <c r="BU83" s="372"/>
      <c r="BV83" s="372"/>
      <c r="BW83" s="372"/>
      <c r="BX83" s="372"/>
      <c r="BY83" s="372"/>
      <c r="BZ83" s="372"/>
      <c r="CA83" s="372"/>
      <c r="CB83" s="372"/>
      <c r="CC83" s="372"/>
      <c r="CD83" s="372"/>
      <c r="CE83" s="372"/>
      <c r="CF83" s="372"/>
      <c r="CG83" s="372"/>
      <c r="CH83" s="372"/>
      <c r="CI83" s="372"/>
      <c r="CJ83" s="372"/>
      <c r="CK83" s="372"/>
      <c r="CL83" s="372"/>
      <c r="CM83" s="372"/>
      <c r="CN83" s="372"/>
      <c r="CO83" s="372"/>
      <c r="CP83" s="372"/>
      <c r="CQ83" s="372"/>
      <c r="CR83" s="372"/>
      <c r="CS83" s="372"/>
      <c r="CT83" s="372"/>
      <c r="CU83" s="372"/>
      <c r="CV83" s="372"/>
      <c r="CW83" s="372"/>
      <c r="CX83" s="372"/>
      <c r="CY83" s="372"/>
      <c r="CZ83" s="372"/>
      <c r="DA83" s="372"/>
      <c r="DB83" s="372"/>
      <c r="DC83" s="372"/>
      <c r="DD83" s="372"/>
      <c r="DE83" s="372"/>
      <c r="DF83" s="372"/>
      <c r="DG83" s="372"/>
      <c r="DH83" s="372"/>
      <c r="DI83" s="372"/>
      <c r="DJ83" s="372"/>
      <c r="DK83" s="372"/>
      <c r="DL83" s="372"/>
      <c r="DM83" s="372"/>
      <c r="DN83" s="372"/>
      <c r="DO83" s="372"/>
      <c r="DP83" s="372"/>
      <c r="DQ83" s="372"/>
      <c r="DR83" s="372"/>
      <c r="DS83" s="372"/>
      <c r="DT83" s="372"/>
      <c r="DU83" s="372"/>
      <c r="DV83" s="372"/>
      <c r="DW83" s="372"/>
      <c r="DX83" s="372"/>
      <c r="DY83" s="372"/>
      <c r="DZ83" s="372"/>
      <c r="EA83" s="372"/>
      <c r="EB83" s="372"/>
      <c r="EC83" s="372"/>
      <c r="ED83" s="372"/>
      <c r="EE83" s="372"/>
      <c r="EF83" s="372"/>
      <c r="EG83" s="372"/>
      <c r="EH83" s="372"/>
      <c r="EI83" s="372"/>
      <c r="EJ83" s="372"/>
      <c r="EK83" s="372"/>
      <c r="EL83" s="372"/>
      <c r="EM83" s="372"/>
      <c r="EN83" s="372"/>
      <c r="EO83" s="372"/>
      <c r="EP83" s="372"/>
      <c r="EQ83" s="372"/>
      <c r="ER83" s="372"/>
      <c r="ES83" s="372"/>
      <c r="ET83" s="372"/>
      <c r="EU83" s="372"/>
      <c r="EV83" s="372"/>
      <c r="EW83" s="372"/>
      <c r="EX83" s="372"/>
      <c r="EY83" s="372"/>
      <c r="EZ83" s="372"/>
      <c r="FA83" s="372"/>
      <c r="FB83" s="372"/>
      <c r="FC83" s="372"/>
      <c r="FD83" s="372"/>
      <c r="FE83" s="372"/>
      <c r="FF83" s="372"/>
      <c r="FG83" s="372"/>
      <c r="FH83" s="372"/>
      <c r="FI83" s="372"/>
      <c r="FJ83" s="372"/>
      <c r="FK83" s="372"/>
      <c r="FL83" s="372"/>
      <c r="FM83" s="372"/>
      <c r="FN83" s="372"/>
      <c r="FO83" s="372"/>
      <c r="FP83" s="372"/>
      <c r="FQ83" s="372"/>
      <c r="FR83" s="372"/>
      <c r="FS83" s="372"/>
      <c r="FT83" s="372"/>
      <c r="FU83" s="372"/>
      <c r="FV83" s="372"/>
      <c r="FW83" s="372"/>
      <c r="FX83" s="372"/>
      <c r="FY83" s="372"/>
      <c r="FZ83" s="372"/>
      <c r="GA83" s="372"/>
      <c r="GB83" s="372"/>
      <c r="GC83" s="372"/>
      <c r="GD83" s="372"/>
      <c r="GE83" s="372"/>
      <c r="GF83" s="372"/>
      <c r="GG83" s="372"/>
      <c r="GH83" s="372"/>
      <c r="GI83" s="372"/>
      <c r="GJ83" s="372"/>
      <c r="GK83" s="372"/>
      <c r="GL83" s="372"/>
      <c r="GM83" s="372"/>
      <c r="GN83" s="372"/>
      <c r="GO83" s="372"/>
      <c r="GP83" s="372"/>
      <c r="GQ83" s="372"/>
      <c r="GR83" s="372"/>
      <c r="GS83" s="372"/>
      <c r="GT83" s="372"/>
      <c r="GU83" s="372"/>
      <c r="GV83" s="372"/>
      <c r="GW83" s="372"/>
      <c r="GX83" s="372"/>
      <c r="GY83" s="372"/>
      <c r="GZ83" s="372"/>
      <c r="HA83" s="372"/>
      <c r="HB83" s="372"/>
      <c r="HC83" s="372"/>
      <c r="HD83" s="372"/>
      <c r="HE83" s="372"/>
      <c r="HF83" s="372"/>
      <c r="HG83" s="372"/>
      <c r="HH83" s="372"/>
      <c r="HI83" s="372"/>
      <c r="HJ83" s="372"/>
      <c r="HK83" s="372"/>
      <c r="HL83" s="372"/>
      <c r="HM83" s="372"/>
      <c r="HN83" s="372"/>
      <c r="HO83" s="372"/>
      <c r="HP83" s="372"/>
      <c r="HQ83" s="372"/>
      <c r="HR83" s="372"/>
      <c r="HS83" s="372"/>
      <c r="HT83" s="372"/>
      <c r="HU83" s="372"/>
      <c r="HV83" s="372"/>
      <c r="HW83" s="372"/>
    </row>
    <row r="84" spans="1:231" ht="14.1" customHeight="1">
      <c r="A84" s="372"/>
      <c r="B84" s="395"/>
      <c r="C84" s="395"/>
      <c r="E84" s="416"/>
      <c r="F84" s="372"/>
      <c r="G84" s="372"/>
      <c r="H84" s="372"/>
      <c r="I84" s="372"/>
      <c r="K84" s="387"/>
      <c r="L84" s="371"/>
      <c r="M84" s="371"/>
      <c r="N84" s="371"/>
      <c r="O84" s="371"/>
      <c r="P84" s="371"/>
      <c r="Q84" s="371"/>
      <c r="R84" s="371"/>
      <c r="S84" s="371"/>
      <c r="T84" s="371"/>
      <c r="U84" s="371"/>
      <c r="V84" s="371"/>
      <c r="W84" s="371"/>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372"/>
      <c r="BC84" s="372"/>
      <c r="BD84" s="372"/>
      <c r="BE84" s="372"/>
      <c r="BF84" s="372"/>
      <c r="BG84" s="372"/>
      <c r="BH84" s="372"/>
      <c r="BI84" s="372"/>
      <c r="BJ84" s="372"/>
      <c r="BK84" s="372"/>
      <c r="BL84" s="372"/>
      <c r="BM84" s="372"/>
      <c r="BN84" s="372"/>
      <c r="BO84" s="372"/>
      <c r="BP84" s="372"/>
      <c r="BQ84" s="372"/>
      <c r="BR84" s="372"/>
      <c r="BS84" s="372"/>
      <c r="BT84" s="372"/>
      <c r="BU84" s="372"/>
      <c r="BV84" s="372"/>
      <c r="BW84" s="372"/>
      <c r="BX84" s="372"/>
      <c r="BY84" s="372"/>
      <c r="BZ84" s="372"/>
      <c r="CA84" s="372"/>
      <c r="CB84" s="372"/>
      <c r="CC84" s="372"/>
      <c r="CD84" s="372"/>
      <c r="CE84" s="372"/>
      <c r="CF84" s="372"/>
      <c r="CG84" s="372"/>
      <c r="CH84" s="372"/>
      <c r="CI84" s="372"/>
      <c r="CJ84" s="372"/>
      <c r="CK84" s="372"/>
      <c r="CL84" s="372"/>
      <c r="CM84" s="372"/>
      <c r="CN84" s="372"/>
      <c r="CO84" s="372"/>
      <c r="CP84" s="372"/>
      <c r="CQ84" s="372"/>
      <c r="CR84" s="372"/>
      <c r="CS84" s="372"/>
      <c r="CT84" s="372"/>
      <c r="CU84" s="372"/>
      <c r="CV84" s="372"/>
      <c r="CW84" s="372"/>
      <c r="CX84" s="372"/>
      <c r="CY84" s="372"/>
      <c r="CZ84" s="372"/>
      <c r="DA84" s="372"/>
      <c r="DB84" s="372"/>
      <c r="DC84" s="372"/>
      <c r="DD84" s="372"/>
      <c r="DE84" s="372"/>
      <c r="DF84" s="372"/>
      <c r="DG84" s="372"/>
      <c r="DH84" s="372"/>
      <c r="DI84" s="372"/>
      <c r="DJ84" s="372"/>
      <c r="DK84" s="372"/>
      <c r="DL84" s="372"/>
      <c r="DM84" s="372"/>
      <c r="DN84" s="372"/>
      <c r="DO84" s="372"/>
      <c r="DP84" s="372"/>
      <c r="DQ84" s="372"/>
      <c r="DR84" s="372"/>
      <c r="DS84" s="372"/>
      <c r="DT84" s="372"/>
      <c r="DU84" s="372"/>
      <c r="DV84" s="372"/>
      <c r="DW84" s="372"/>
      <c r="DX84" s="372"/>
      <c r="DY84" s="372"/>
      <c r="DZ84" s="372"/>
      <c r="EA84" s="372"/>
      <c r="EB84" s="372"/>
      <c r="EC84" s="372"/>
      <c r="ED84" s="372"/>
      <c r="EE84" s="372"/>
      <c r="EF84" s="372"/>
      <c r="EG84" s="372"/>
      <c r="EH84" s="372"/>
      <c r="EI84" s="372"/>
      <c r="EJ84" s="372"/>
      <c r="EK84" s="372"/>
      <c r="EL84" s="372"/>
      <c r="EM84" s="372"/>
      <c r="EN84" s="372"/>
      <c r="EO84" s="372"/>
      <c r="EP84" s="372"/>
      <c r="EQ84" s="372"/>
      <c r="ER84" s="372"/>
      <c r="ES84" s="372"/>
      <c r="ET84" s="372"/>
      <c r="EU84" s="372"/>
      <c r="EV84" s="372"/>
      <c r="EW84" s="372"/>
      <c r="EX84" s="372"/>
      <c r="EY84" s="372"/>
      <c r="EZ84" s="372"/>
      <c r="FA84" s="372"/>
      <c r="FB84" s="372"/>
      <c r="FC84" s="372"/>
      <c r="FD84" s="372"/>
      <c r="FE84" s="372"/>
      <c r="FF84" s="372"/>
      <c r="FG84" s="372"/>
      <c r="FH84" s="372"/>
      <c r="FI84" s="372"/>
      <c r="FJ84" s="372"/>
      <c r="FK84" s="372"/>
      <c r="FL84" s="372"/>
      <c r="FM84" s="372"/>
      <c r="FN84" s="372"/>
      <c r="FO84" s="372"/>
      <c r="FP84" s="372"/>
      <c r="FQ84" s="372"/>
      <c r="FR84" s="372"/>
      <c r="FS84" s="372"/>
      <c r="FT84" s="372"/>
      <c r="FU84" s="372"/>
      <c r="FV84" s="372"/>
      <c r="FW84" s="372"/>
      <c r="FX84" s="372"/>
      <c r="FY84" s="372"/>
      <c r="FZ84" s="372"/>
      <c r="GA84" s="372"/>
      <c r="GB84" s="372"/>
      <c r="GC84" s="372"/>
      <c r="GD84" s="372"/>
      <c r="GE84" s="372"/>
      <c r="GF84" s="372"/>
      <c r="GG84" s="372"/>
      <c r="GH84" s="372"/>
      <c r="GI84" s="372"/>
      <c r="GJ84" s="372"/>
      <c r="GK84" s="372"/>
      <c r="GL84" s="372"/>
      <c r="GM84" s="372"/>
      <c r="GN84" s="372"/>
      <c r="GO84" s="372"/>
      <c r="GP84" s="372"/>
      <c r="GQ84" s="372"/>
      <c r="GR84" s="372"/>
      <c r="GS84" s="372"/>
      <c r="GT84" s="372"/>
      <c r="GU84" s="372"/>
      <c r="GV84" s="372"/>
      <c r="GW84" s="372"/>
      <c r="GX84" s="372"/>
      <c r="GY84" s="372"/>
      <c r="GZ84" s="372"/>
      <c r="HA84" s="372"/>
      <c r="HB84" s="372"/>
      <c r="HC84" s="372"/>
      <c r="HD84" s="372"/>
      <c r="HE84" s="372"/>
      <c r="HF84" s="372"/>
      <c r="HG84" s="372"/>
      <c r="HH84" s="372"/>
      <c r="HI84" s="372"/>
      <c r="HJ84" s="372"/>
      <c r="HK84" s="372"/>
      <c r="HL84" s="372"/>
      <c r="HM84" s="372"/>
      <c r="HN84" s="372"/>
      <c r="HO84" s="372"/>
      <c r="HP84" s="372"/>
      <c r="HQ84" s="372"/>
      <c r="HR84" s="372"/>
      <c r="HS84" s="372"/>
      <c r="HT84" s="372"/>
      <c r="HU84" s="372"/>
      <c r="HV84" s="372"/>
      <c r="HW84" s="372"/>
    </row>
    <row r="85" spans="1:231" ht="14.1" customHeight="1">
      <c r="A85" s="372"/>
      <c r="B85" s="395"/>
      <c r="C85" s="395"/>
      <c r="E85" s="416"/>
      <c r="F85" s="372"/>
      <c r="G85" s="372"/>
      <c r="H85" s="372"/>
      <c r="I85" s="372"/>
      <c r="K85" s="387"/>
      <c r="L85" s="371"/>
      <c r="M85" s="371"/>
      <c r="N85" s="371"/>
      <c r="O85" s="371"/>
      <c r="P85" s="371"/>
      <c r="Q85" s="371"/>
      <c r="R85" s="371"/>
      <c r="S85" s="371"/>
      <c r="T85" s="371"/>
      <c r="U85" s="371"/>
      <c r="V85" s="371"/>
      <c r="W85" s="371"/>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c r="BD85" s="372"/>
      <c r="BE85" s="372"/>
      <c r="BF85" s="372"/>
      <c r="BG85" s="372"/>
      <c r="BH85" s="372"/>
      <c r="BI85" s="372"/>
      <c r="BJ85" s="372"/>
      <c r="BK85" s="372"/>
      <c r="BL85" s="372"/>
      <c r="BM85" s="372"/>
      <c r="BN85" s="372"/>
      <c r="BO85" s="372"/>
      <c r="BP85" s="372"/>
      <c r="BQ85" s="372"/>
      <c r="BR85" s="372"/>
      <c r="BS85" s="372"/>
      <c r="BT85" s="372"/>
      <c r="BU85" s="372"/>
      <c r="BV85" s="372"/>
      <c r="BW85" s="372"/>
      <c r="BX85" s="372"/>
      <c r="BY85" s="372"/>
      <c r="BZ85" s="372"/>
      <c r="CA85" s="372"/>
      <c r="CB85" s="372"/>
      <c r="CC85" s="372"/>
      <c r="CD85" s="372"/>
      <c r="CE85" s="372"/>
      <c r="CF85" s="372"/>
      <c r="CG85" s="372"/>
      <c r="CH85" s="372"/>
      <c r="CI85" s="372"/>
      <c r="CJ85" s="372"/>
      <c r="CK85" s="372"/>
      <c r="CL85" s="372"/>
      <c r="CM85" s="372"/>
      <c r="CN85" s="372"/>
      <c r="CO85" s="372"/>
      <c r="CP85" s="372"/>
      <c r="CQ85" s="372"/>
      <c r="CR85" s="372"/>
      <c r="CS85" s="372"/>
      <c r="CT85" s="372"/>
      <c r="CU85" s="372"/>
      <c r="CV85" s="372"/>
      <c r="CW85" s="372"/>
      <c r="CX85" s="372"/>
      <c r="CY85" s="372"/>
      <c r="CZ85" s="372"/>
      <c r="DA85" s="372"/>
      <c r="DB85" s="372"/>
      <c r="DC85" s="372"/>
      <c r="DD85" s="372"/>
      <c r="DE85" s="372"/>
      <c r="DF85" s="372"/>
      <c r="DG85" s="372"/>
      <c r="DH85" s="372"/>
      <c r="DI85" s="372"/>
      <c r="DJ85" s="372"/>
      <c r="DK85" s="372"/>
      <c r="DL85" s="372"/>
      <c r="DM85" s="372"/>
      <c r="DN85" s="372"/>
      <c r="DO85" s="372"/>
      <c r="DP85" s="372"/>
      <c r="DQ85" s="372"/>
      <c r="DR85" s="372"/>
      <c r="DS85" s="372"/>
      <c r="DT85" s="372"/>
      <c r="DU85" s="372"/>
      <c r="DV85" s="372"/>
      <c r="DW85" s="372"/>
      <c r="DX85" s="372"/>
      <c r="DY85" s="372"/>
      <c r="DZ85" s="372"/>
      <c r="EA85" s="372"/>
      <c r="EB85" s="372"/>
      <c r="EC85" s="372"/>
      <c r="ED85" s="372"/>
      <c r="EE85" s="372"/>
      <c r="EF85" s="372"/>
      <c r="EG85" s="372"/>
      <c r="EH85" s="372"/>
      <c r="EI85" s="372"/>
      <c r="EJ85" s="372"/>
      <c r="EK85" s="372"/>
      <c r="EL85" s="372"/>
      <c r="EM85" s="372"/>
      <c r="EN85" s="372"/>
      <c r="EO85" s="372"/>
      <c r="EP85" s="372"/>
      <c r="EQ85" s="372"/>
      <c r="ER85" s="372"/>
      <c r="ES85" s="372"/>
      <c r="ET85" s="372"/>
      <c r="EU85" s="372"/>
      <c r="EV85" s="372"/>
      <c r="EW85" s="372"/>
      <c r="EX85" s="372"/>
      <c r="EY85" s="372"/>
      <c r="EZ85" s="372"/>
      <c r="FA85" s="372"/>
      <c r="FB85" s="372"/>
      <c r="FC85" s="372"/>
      <c r="FD85" s="372"/>
      <c r="FE85" s="372"/>
      <c r="FF85" s="372"/>
      <c r="FG85" s="372"/>
      <c r="FH85" s="372"/>
      <c r="FI85" s="372"/>
      <c r="FJ85" s="372"/>
      <c r="FK85" s="372"/>
      <c r="FL85" s="372"/>
      <c r="FM85" s="372"/>
      <c r="FN85" s="372"/>
      <c r="FO85" s="372"/>
      <c r="FP85" s="372"/>
      <c r="FQ85" s="372"/>
      <c r="FR85" s="372"/>
      <c r="FS85" s="372"/>
      <c r="FT85" s="372"/>
      <c r="FU85" s="372"/>
      <c r="FV85" s="372"/>
      <c r="FW85" s="372"/>
      <c r="FX85" s="372"/>
      <c r="FY85" s="372"/>
      <c r="FZ85" s="372"/>
      <c r="GA85" s="372"/>
      <c r="GB85" s="372"/>
      <c r="GC85" s="372"/>
      <c r="GD85" s="372"/>
      <c r="GE85" s="372"/>
      <c r="GF85" s="372"/>
      <c r="GG85" s="372"/>
      <c r="GH85" s="372"/>
      <c r="GI85" s="372"/>
      <c r="GJ85" s="372"/>
      <c r="GK85" s="372"/>
      <c r="GL85" s="372"/>
      <c r="GM85" s="372"/>
      <c r="GN85" s="372"/>
      <c r="GO85" s="372"/>
      <c r="GP85" s="372"/>
      <c r="GQ85" s="372"/>
      <c r="GR85" s="372"/>
      <c r="GS85" s="372"/>
      <c r="GT85" s="372"/>
      <c r="GU85" s="372"/>
      <c r="GV85" s="372"/>
      <c r="GW85" s="372"/>
      <c r="GX85" s="372"/>
      <c r="GY85" s="372"/>
      <c r="GZ85" s="372"/>
      <c r="HA85" s="372"/>
      <c r="HB85" s="372"/>
      <c r="HC85" s="372"/>
      <c r="HD85" s="372"/>
      <c r="HE85" s="372"/>
      <c r="HF85" s="372"/>
      <c r="HG85" s="372"/>
      <c r="HH85" s="372"/>
      <c r="HI85" s="372"/>
      <c r="HJ85" s="372"/>
      <c r="HK85" s="372"/>
      <c r="HL85" s="372"/>
      <c r="HM85" s="372"/>
      <c r="HN85" s="372"/>
      <c r="HO85" s="372"/>
      <c r="HP85" s="372"/>
      <c r="HQ85" s="372"/>
      <c r="HR85" s="372"/>
      <c r="HS85" s="372"/>
      <c r="HT85" s="372"/>
      <c r="HU85" s="372"/>
      <c r="HV85" s="372"/>
      <c r="HW85" s="372"/>
    </row>
    <row r="86" spans="1:231" ht="14.1" customHeight="1">
      <c r="A86" s="372"/>
      <c r="B86" s="395"/>
      <c r="C86" s="395"/>
      <c r="E86" s="416"/>
      <c r="F86" s="372"/>
      <c r="G86" s="372"/>
      <c r="H86" s="372"/>
      <c r="I86" s="372"/>
      <c r="K86" s="387"/>
      <c r="L86" s="371"/>
      <c r="M86" s="371"/>
      <c r="N86" s="371"/>
      <c r="O86" s="371"/>
      <c r="P86" s="371"/>
      <c r="Q86" s="371"/>
      <c r="R86" s="371"/>
      <c r="S86" s="371"/>
      <c r="T86" s="371"/>
      <c r="U86" s="371"/>
      <c r="V86" s="371"/>
      <c r="W86" s="371"/>
      <c r="X86" s="372"/>
      <c r="Y86" s="372"/>
      <c r="Z86" s="372"/>
      <c r="AA86" s="372"/>
      <c r="AB86" s="372"/>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2"/>
      <c r="BE86" s="372"/>
      <c r="BF86" s="372"/>
      <c r="BG86" s="372"/>
      <c r="BH86" s="372"/>
      <c r="BI86" s="372"/>
      <c r="BJ86" s="372"/>
      <c r="BK86" s="372"/>
      <c r="BL86" s="372"/>
      <c r="BM86" s="372"/>
      <c r="BN86" s="372"/>
      <c r="BO86" s="372"/>
      <c r="BP86" s="372"/>
      <c r="BQ86" s="372"/>
      <c r="BR86" s="372"/>
      <c r="BS86" s="372"/>
      <c r="BT86" s="372"/>
      <c r="BU86" s="372"/>
      <c r="BV86" s="372"/>
      <c r="BW86" s="372"/>
      <c r="BX86" s="372"/>
      <c r="BY86" s="372"/>
      <c r="BZ86" s="372"/>
      <c r="CA86" s="372"/>
      <c r="CB86" s="372"/>
      <c r="CC86" s="372"/>
      <c r="CD86" s="372"/>
      <c r="CE86" s="372"/>
      <c r="CF86" s="372"/>
      <c r="CG86" s="372"/>
      <c r="CH86" s="372"/>
      <c r="CI86" s="372"/>
      <c r="CJ86" s="372"/>
      <c r="CK86" s="372"/>
      <c r="CL86" s="372"/>
      <c r="CM86" s="372"/>
      <c r="CN86" s="372"/>
      <c r="CO86" s="372"/>
      <c r="CP86" s="372"/>
      <c r="CQ86" s="372"/>
      <c r="CR86" s="372"/>
      <c r="CS86" s="372"/>
      <c r="CT86" s="372"/>
      <c r="CU86" s="372"/>
      <c r="CV86" s="372"/>
      <c r="CW86" s="372"/>
      <c r="CX86" s="372"/>
      <c r="CY86" s="372"/>
      <c r="CZ86" s="372"/>
      <c r="DA86" s="372"/>
      <c r="DB86" s="372"/>
      <c r="DC86" s="372"/>
      <c r="DD86" s="372"/>
      <c r="DE86" s="372"/>
      <c r="DF86" s="372"/>
      <c r="DG86" s="372"/>
      <c r="DH86" s="372"/>
      <c r="DI86" s="372"/>
      <c r="DJ86" s="372"/>
      <c r="DK86" s="372"/>
      <c r="DL86" s="372"/>
      <c r="DM86" s="372"/>
      <c r="DN86" s="372"/>
      <c r="DO86" s="372"/>
      <c r="DP86" s="372"/>
      <c r="DQ86" s="372"/>
      <c r="DR86" s="372"/>
      <c r="DS86" s="372"/>
      <c r="DT86" s="372"/>
      <c r="DU86" s="372"/>
      <c r="DV86" s="372"/>
      <c r="DW86" s="372"/>
      <c r="DX86" s="372"/>
      <c r="DY86" s="372"/>
      <c r="DZ86" s="372"/>
      <c r="EA86" s="372"/>
      <c r="EB86" s="372"/>
      <c r="EC86" s="372"/>
      <c r="ED86" s="372"/>
      <c r="EE86" s="372"/>
      <c r="EF86" s="372"/>
      <c r="EG86" s="372"/>
      <c r="EH86" s="372"/>
      <c r="EI86" s="372"/>
      <c r="EJ86" s="372"/>
      <c r="EK86" s="372"/>
      <c r="EL86" s="372"/>
      <c r="EM86" s="372"/>
      <c r="EN86" s="372"/>
      <c r="EO86" s="372"/>
      <c r="EP86" s="372"/>
      <c r="EQ86" s="372"/>
      <c r="ER86" s="372"/>
      <c r="ES86" s="372"/>
      <c r="ET86" s="372"/>
      <c r="EU86" s="372"/>
      <c r="EV86" s="372"/>
      <c r="EW86" s="372"/>
      <c r="EX86" s="372"/>
      <c r="EY86" s="372"/>
      <c r="EZ86" s="372"/>
      <c r="FA86" s="372"/>
      <c r="FB86" s="372"/>
      <c r="FC86" s="372"/>
      <c r="FD86" s="372"/>
      <c r="FE86" s="372"/>
      <c r="FF86" s="372"/>
      <c r="FG86" s="372"/>
      <c r="FH86" s="372"/>
      <c r="FI86" s="372"/>
      <c r="FJ86" s="372"/>
      <c r="FK86" s="372"/>
      <c r="FL86" s="372"/>
      <c r="FM86" s="372"/>
      <c r="FN86" s="372"/>
      <c r="FO86" s="372"/>
      <c r="FP86" s="372"/>
      <c r="FQ86" s="372"/>
      <c r="FR86" s="372"/>
      <c r="FS86" s="372"/>
      <c r="FT86" s="372"/>
      <c r="FU86" s="372"/>
      <c r="FV86" s="372"/>
      <c r="FW86" s="372"/>
      <c r="FX86" s="372"/>
      <c r="FY86" s="372"/>
      <c r="FZ86" s="372"/>
      <c r="GA86" s="372"/>
      <c r="GB86" s="372"/>
      <c r="GC86" s="372"/>
      <c r="GD86" s="372"/>
      <c r="GE86" s="372"/>
      <c r="GF86" s="372"/>
      <c r="GG86" s="372"/>
      <c r="GH86" s="372"/>
      <c r="GI86" s="372"/>
      <c r="GJ86" s="372"/>
      <c r="GK86" s="372"/>
      <c r="GL86" s="372"/>
      <c r="GM86" s="372"/>
      <c r="GN86" s="372"/>
      <c r="GO86" s="372"/>
      <c r="GP86" s="372"/>
      <c r="GQ86" s="372"/>
      <c r="GR86" s="372"/>
      <c r="GS86" s="372"/>
      <c r="GT86" s="372"/>
      <c r="GU86" s="372"/>
      <c r="GV86" s="372"/>
      <c r="GW86" s="372"/>
      <c r="GX86" s="372"/>
      <c r="GY86" s="372"/>
      <c r="GZ86" s="372"/>
      <c r="HA86" s="372"/>
      <c r="HB86" s="372"/>
      <c r="HC86" s="372"/>
      <c r="HD86" s="372"/>
      <c r="HE86" s="372"/>
      <c r="HF86" s="372"/>
      <c r="HG86" s="372"/>
      <c r="HH86" s="372"/>
      <c r="HI86" s="372"/>
      <c r="HJ86" s="372"/>
      <c r="HK86" s="372"/>
      <c r="HL86" s="372"/>
      <c r="HM86" s="372"/>
      <c r="HN86" s="372"/>
      <c r="HO86" s="372"/>
      <c r="HP86" s="372"/>
      <c r="HQ86" s="372"/>
      <c r="HR86" s="372"/>
      <c r="HS86" s="372"/>
      <c r="HT86" s="372"/>
      <c r="HU86" s="372"/>
      <c r="HV86" s="372"/>
      <c r="HW86" s="372"/>
    </row>
    <row r="87" spans="1:231" ht="14.1" customHeight="1">
      <c r="A87" s="372"/>
      <c r="B87" s="395"/>
      <c r="C87" s="395"/>
      <c r="E87" s="416"/>
      <c r="F87" s="372"/>
      <c r="G87" s="372"/>
      <c r="H87" s="372"/>
      <c r="I87" s="372"/>
      <c r="K87" s="387"/>
      <c r="L87" s="371"/>
      <c r="M87" s="371"/>
      <c r="N87" s="371"/>
      <c r="O87" s="371"/>
      <c r="P87" s="371"/>
      <c r="Q87" s="371"/>
      <c r="R87" s="371"/>
      <c r="S87" s="371"/>
      <c r="T87" s="371"/>
      <c r="U87" s="371"/>
      <c r="V87" s="371"/>
      <c r="W87" s="371"/>
      <c r="X87" s="372"/>
      <c r="Y87" s="372"/>
      <c r="Z87" s="372"/>
      <c r="AA87" s="372"/>
      <c r="AB87" s="372"/>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2"/>
      <c r="BR87" s="372"/>
      <c r="BS87" s="372"/>
      <c r="BT87" s="372"/>
      <c r="BU87" s="372"/>
      <c r="BV87" s="372"/>
      <c r="BW87" s="372"/>
      <c r="BX87" s="372"/>
      <c r="BY87" s="372"/>
      <c r="BZ87" s="372"/>
      <c r="CA87" s="372"/>
      <c r="CB87" s="372"/>
      <c r="CC87" s="372"/>
      <c r="CD87" s="372"/>
      <c r="CE87" s="372"/>
      <c r="CF87" s="372"/>
      <c r="CG87" s="372"/>
      <c r="CH87" s="372"/>
      <c r="CI87" s="372"/>
      <c r="CJ87" s="372"/>
      <c r="CK87" s="372"/>
      <c r="CL87" s="372"/>
      <c r="CM87" s="372"/>
      <c r="CN87" s="372"/>
      <c r="CO87" s="372"/>
      <c r="CP87" s="372"/>
      <c r="CQ87" s="372"/>
      <c r="CR87" s="372"/>
      <c r="CS87" s="372"/>
      <c r="CT87" s="372"/>
      <c r="CU87" s="372"/>
      <c r="CV87" s="372"/>
      <c r="CW87" s="372"/>
      <c r="CX87" s="372"/>
      <c r="CY87" s="372"/>
      <c r="CZ87" s="372"/>
      <c r="DA87" s="372"/>
      <c r="DB87" s="372"/>
      <c r="DC87" s="372"/>
      <c r="DD87" s="372"/>
      <c r="DE87" s="372"/>
      <c r="DF87" s="372"/>
      <c r="DG87" s="372"/>
      <c r="DH87" s="372"/>
      <c r="DI87" s="372"/>
      <c r="DJ87" s="372"/>
      <c r="DK87" s="372"/>
      <c r="DL87" s="372"/>
      <c r="DM87" s="372"/>
      <c r="DN87" s="372"/>
      <c r="DO87" s="372"/>
      <c r="DP87" s="372"/>
      <c r="DQ87" s="372"/>
      <c r="DR87" s="372"/>
      <c r="DS87" s="372"/>
      <c r="DT87" s="372"/>
      <c r="DU87" s="372"/>
      <c r="DV87" s="372"/>
      <c r="DW87" s="372"/>
      <c r="DX87" s="372"/>
      <c r="DY87" s="372"/>
      <c r="DZ87" s="372"/>
      <c r="EA87" s="372"/>
      <c r="EB87" s="372"/>
      <c r="EC87" s="372"/>
      <c r="ED87" s="372"/>
      <c r="EE87" s="372"/>
      <c r="EF87" s="372"/>
      <c r="EG87" s="372"/>
      <c r="EH87" s="372"/>
      <c r="EI87" s="372"/>
      <c r="EJ87" s="372"/>
      <c r="EK87" s="372"/>
      <c r="EL87" s="372"/>
      <c r="EM87" s="372"/>
      <c r="EN87" s="372"/>
      <c r="EO87" s="372"/>
      <c r="EP87" s="372"/>
      <c r="EQ87" s="372"/>
      <c r="ER87" s="372"/>
      <c r="ES87" s="372"/>
      <c r="ET87" s="372"/>
      <c r="EU87" s="372"/>
      <c r="EV87" s="372"/>
      <c r="EW87" s="372"/>
      <c r="EX87" s="372"/>
      <c r="EY87" s="372"/>
      <c r="EZ87" s="372"/>
      <c r="FA87" s="372"/>
      <c r="FB87" s="372"/>
      <c r="FC87" s="372"/>
      <c r="FD87" s="372"/>
      <c r="FE87" s="372"/>
      <c r="FF87" s="372"/>
      <c r="FG87" s="372"/>
      <c r="FH87" s="372"/>
      <c r="FI87" s="372"/>
      <c r="FJ87" s="372"/>
      <c r="FK87" s="372"/>
      <c r="FL87" s="372"/>
      <c r="FM87" s="372"/>
      <c r="FN87" s="372"/>
      <c r="FO87" s="372"/>
      <c r="FP87" s="372"/>
      <c r="FQ87" s="372"/>
      <c r="FR87" s="372"/>
      <c r="FS87" s="372"/>
      <c r="FT87" s="372"/>
      <c r="FU87" s="372"/>
      <c r="FV87" s="372"/>
      <c r="FW87" s="372"/>
      <c r="FX87" s="372"/>
      <c r="FY87" s="372"/>
      <c r="FZ87" s="372"/>
      <c r="GA87" s="372"/>
      <c r="GB87" s="372"/>
      <c r="GC87" s="372"/>
      <c r="GD87" s="372"/>
      <c r="GE87" s="372"/>
      <c r="GF87" s="372"/>
      <c r="GG87" s="372"/>
      <c r="GH87" s="372"/>
      <c r="GI87" s="372"/>
      <c r="GJ87" s="372"/>
      <c r="GK87" s="372"/>
      <c r="GL87" s="372"/>
      <c r="GM87" s="372"/>
      <c r="GN87" s="372"/>
      <c r="GO87" s="372"/>
      <c r="GP87" s="372"/>
      <c r="GQ87" s="372"/>
      <c r="GR87" s="372"/>
      <c r="GS87" s="372"/>
      <c r="GT87" s="372"/>
      <c r="GU87" s="372"/>
      <c r="GV87" s="372"/>
      <c r="GW87" s="372"/>
      <c r="GX87" s="372"/>
      <c r="GY87" s="372"/>
      <c r="GZ87" s="372"/>
      <c r="HA87" s="372"/>
      <c r="HB87" s="372"/>
      <c r="HC87" s="372"/>
      <c r="HD87" s="372"/>
      <c r="HE87" s="372"/>
      <c r="HF87" s="372"/>
      <c r="HG87" s="372"/>
      <c r="HH87" s="372"/>
      <c r="HI87" s="372"/>
      <c r="HJ87" s="372"/>
      <c r="HK87" s="372"/>
      <c r="HL87" s="372"/>
      <c r="HM87" s="372"/>
      <c r="HN87" s="372"/>
      <c r="HO87" s="372"/>
      <c r="HP87" s="372"/>
      <c r="HQ87" s="372"/>
      <c r="HR87" s="372"/>
      <c r="HS87" s="372"/>
      <c r="HT87" s="372"/>
      <c r="HU87" s="372"/>
      <c r="HV87" s="372"/>
      <c r="HW87" s="372"/>
    </row>
    <row r="88" spans="1:231" ht="14.1" customHeight="1">
      <c r="A88" s="372"/>
      <c r="B88" s="395"/>
      <c r="C88" s="395"/>
      <c r="E88" s="416"/>
      <c r="F88" s="372"/>
      <c r="G88" s="372"/>
      <c r="H88" s="372"/>
      <c r="I88" s="372"/>
      <c r="K88" s="387"/>
      <c r="L88" s="371"/>
      <c r="M88" s="371"/>
      <c r="N88" s="371"/>
      <c r="O88" s="371"/>
      <c r="P88" s="371"/>
      <c r="Q88" s="371"/>
      <c r="R88" s="371"/>
      <c r="S88" s="371"/>
      <c r="T88" s="371"/>
      <c r="U88" s="371"/>
      <c r="V88" s="371"/>
      <c r="W88" s="371"/>
      <c r="X88" s="372"/>
      <c r="Y88" s="372"/>
      <c r="Z88" s="372"/>
      <c r="AA88" s="372"/>
      <c r="AB88" s="372"/>
      <c r="AC88" s="372"/>
      <c r="AD88" s="372"/>
      <c r="AE88" s="372"/>
      <c r="AF88" s="372"/>
      <c r="AG88" s="372"/>
      <c r="AH88" s="372"/>
      <c r="AI88" s="372"/>
      <c r="AJ88" s="372"/>
      <c r="AK88" s="372"/>
      <c r="AL88" s="372"/>
      <c r="AM88" s="372"/>
      <c r="AN88" s="372"/>
      <c r="AO88" s="372"/>
      <c r="AP88" s="372"/>
      <c r="AQ88" s="372"/>
      <c r="AR88" s="372"/>
      <c r="AS88" s="372"/>
      <c r="AT88" s="372"/>
      <c r="AU88" s="372"/>
      <c r="AV88" s="372"/>
      <c r="AW88" s="372"/>
      <c r="AX88" s="372"/>
      <c r="AY88" s="372"/>
      <c r="AZ88" s="372"/>
      <c r="BA88" s="372"/>
      <c r="BB88" s="372"/>
      <c r="BC88" s="372"/>
      <c r="BD88" s="372"/>
      <c r="BE88" s="372"/>
      <c r="BF88" s="372"/>
      <c r="BG88" s="372"/>
      <c r="BH88" s="372"/>
      <c r="BI88" s="372"/>
      <c r="BJ88" s="372"/>
      <c r="BK88" s="372"/>
      <c r="BL88" s="372"/>
      <c r="BM88" s="372"/>
      <c r="BN88" s="372"/>
      <c r="BO88" s="372"/>
      <c r="BP88" s="372"/>
      <c r="BQ88" s="372"/>
      <c r="BR88" s="372"/>
      <c r="BS88" s="372"/>
      <c r="BT88" s="372"/>
      <c r="BU88" s="372"/>
      <c r="BV88" s="372"/>
      <c r="BW88" s="372"/>
      <c r="BX88" s="372"/>
      <c r="BY88" s="372"/>
      <c r="BZ88" s="372"/>
      <c r="CA88" s="372"/>
      <c r="CB88" s="372"/>
      <c r="CC88" s="372"/>
      <c r="CD88" s="372"/>
      <c r="CE88" s="372"/>
      <c r="CF88" s="372"/>
      <c r="CG88" s="372"/>
      <c r="CH88" s="372"/>
      <c r="CI88" s="372"/>
      <c r="CJ88" s="372"/>
      <c r="CK88" s="372"/>
      <c r="CL88" s="372"/>
      <c r="CM88" s="372"/>
      <c r="CN88" s="372"/>
      <c r="CO88" s="372"/>
      <c r="CP88" s="372"/>
      <c r="CQ88" s="372"/>
      <c r="CR88" s="372"/>
      <c r="CS88" s="372"/>
      <c r="CT88" s="372"/>
      <c r="CU88" s="372"/>
      <c r="CV88" s="372"/>
      <c r="CW88" s="372"/>
      <c r="CX88" s="372"/>
      <c r="CY88" s="372"/>
      <c r="CZ88" s="372"/>
      <c r="DA88" s="372"/>
      <c r="DB88" s="372"/>
      <c r="DC88" s="372"/>
      <c r="DD88" s="372"/>
      <c r="DE88" s="372"/>
      <c r="DF88" s="372"/>
      <c r="DG88" s="372"/>
      <c r="DH88" s="372"/>
      <c r="DI88" s="372"/>
      <c r="DJ88" s="372"/>
      <c r="DK88" s="372"/>
      <c r="DL88" s="372"/>
      <c r="DM88" s="372"/>
      <c r="DN88" s="372"/>
      <c r="DO88" s="372"/>
      <c r="DP88" s="372"/>
      <c r="DQ88" s="372"/>
      <c r="DR88" s="372"/>
      <c r="DS88" s="372"/>
      <c r="DT88" s="372"/>
      <c r="DU88" s="372"/>
      <c r="DV88" s="372"/>
      <c r="DW88" s="372"/>
      <c r="DX88" s="372"/>
      <c r="DY88" s="372"/>
      <c r="DZ88" s="372"/>
      <c r="EA88" s="372"/>
      <c r="EB88" s="372"/>
      <c r="EC88" s="372"/>
      <c r="ED88" s="372"/>
      <c r="EE88" s="372"/>
      <c r="EF88" s="372"/>
      <c r="EG88" s="372"/>
      <c r="EH88" s="372"/>
      <c r="EI88" s="372"/>
      <c r="EJ88" s="372"/>
      <c r="EK88" s="372"/>
      <c r="EL88" s="372"/>
      <c r="EM88" s="372"/>
      <c r="EN88" s="372"/>
      <c r="EO88" s="372"/>
      <c r="EP88" s="372"/>
      <c r="EQ88" s="372"/>
      <c r="ER88" s="372"/>
      <c r="ES88" s="372"/>
      <c r="ET88" s="372"/>
      <c r="EU88" s="372"/>
      <c r="EV88" s="372"/>
      <c r="EW88" s="372"/>
      <c r="EX88" s="372"/>
      <c r="EY88" s="372"/>
      <c r="EZ88" s="372"/>
      <c r="FA88" s="372"/>
      <c r="FB88" s="372"/>
      <c r="FC88" s="372"/>
      <c r="FD88" s="372"/>
      <c r="FE88" s="372"/>
      <c r="FF88" s="372"/>
      <c r="FG88" s="372"/>
      <c r="FH88" s="372"/>
      <c r="FI88" s="372"/>
      <c r="FJ88" s="372"/>
      <c r="FK88" s="372"/>
      <c r="FL88" s="372"/>
      <c r="FM88" s="372"/>
      <c r="FN88" s="372"/>
      <c r="FO88" s="372"/>
      <c r="FP88" s="372"/>
      <c r="FQ88" s="372"/>
      <c r="FR88" s="372"/>
      <c r="FS88" s="372"/>
      <c r="FT88" s="372"/>
      <c r="FU88" s="372"/>
      <c r="FV88" s="372"/>
      <c r="FW88" s="372"/>
      <c r="FX88" s="372"/>
      <c r="FY88" s="372"/>
      <c r="FZ88" s="372"/>
      <c r="GA88" s="372"/>
      <c r="GB88" s="372"/>
      <c r="GC88" s="372"/>
      <c r="GD88" s="372"/>
      <c r="GE88" s="372"/>
      <c r="GF88" s="372"/>
      <c r="GG88" s="372"/>
      <c r="GH88" s="372"/>
      <c r="GI88" s="372"/>
      <c r="GJ88" s="372"/>
      <c r="GK88" s="372"/>
      <c r="GL88" s="372"/>
      <c r="GM88" s="372"/>
      <c r="GN88" s="372"/>
      <c r="GO88" s="372"/>
      <c r="GP88" s="372"/>
      <c r="GQ88" s="372"/>
      <c r="GR88" s="372"/>
      <c r="GS88" s="372"/>
      <c r="GT88" s="372"/>
      <c r="GU88" s="372"/>
      <c r="GV88" s="372"/>
      <c r="GW88" s="372"/>
      <c r="GX88" s="372"/>
      <c r="GY88" s="372"/>
      <c r="GZ88" s="372"/>
      <c r="HA88" s="372"/>
      <c r="HB88" s="372"/>
      <c r="HC88" s="372"/>
      <c r="HD88" s="372"/>
      <c r="HE88" s="372"/>
      <c r="HF88" s="372"/>
      <c r="HG88" s="372"/>
      <c r="HH88" s="372"/>
      <c r="HI88" s="372"/>
      <c r="HJ88" s="372"/>
      <c r="HK88" s="372"/>
      <c r="HL88" s="372"/>
      <c r="HM88" s="372"/>
      <c r="HN88" s="372"/>
      <c r="HO88" s="372"/>
      <c r="HP88" s="372"/>
      <c r="HQ88" s="372"/>
      <c r="HR88" s="372"/>
      <c r="HS88" s="372"/>
      <c r="HT88" s="372"/>
      <c r="HU88" s="372"/>
      <c r="HV88" s="372"/>
      <c r="HW88" s="372"/>
    </row>
    <row r="89" spans="1:231" ht="14.1" customHeight="1">
      <c r="A89" s="372"/>
      <c r="B89" s="395"/>
      <c r="C89" s="395"/>
      <c r="E89" s="416"/>
      <c r="F89" s="372"/>
      <c r="G89" s="372"/>
      <c r="H89" s="372"/>
      <c r="I89" s="372"/>
      <c r="K89" s="387"/>
      <c r="L89" s="371"/>
      <c r="M89" s="371"/>
      <c r="N89" s="371"/>
      <c r="O89" s="371"/>
      <c r="P89" s="371"/>
      <c r="Q89" s="371"/>
      <c r="R89" s="371"/>
      <c r="S89" s="371"/>
      <c r="T89" s="371"/>
      <c r="U89" s="371"/>
      <c r="V89" s="371"/>
      <c r="W89" s="371"/>
      <c r="X89" s="372"/>
      <c r="Y89" s="372"/>
      <c r="Z89" s="372"/>
      <c r="AA89" s="372"/>
      <c r="AB89" s="372"/>
      <c r="AC89" s="372"/>
      <c r="AD89" s="372"/>
      <c r="AE89" s="372"/>
      <c r="AF89" s="372"/>
      <c r="AG89" s="372"/>
      <c r="AH89" s="372"/>
      <c r="AI89" s="372"/>
      <c r="AJ89" s="372"/>
      <c r="AK89" s="372"/>
      <c r="AL89" s="372"/>
      <c r="AM89" s="372"/>
      <c r="AN89" s="372"/>
      <c r="AO89" s="372"/>
      <c r="AP89" s="372"/>
      <c r="AQ89" s="372"/>
      <c r="AR89" s="372"/>
      <c r="AS89" s="372"/>
      <c r="AT89" s="372"/>
      <c r="AU89" s="372"/>
      <c r="AV89" s="372"/>
      <c r="AW89" s="372"/>
      <c r="AX89" s="372"/>
      <c r="AY89" s="372"/>
      <c r="AZ89" s="372"/>
      <c r="BA89" s="372"/>
      <c r="BB89" s="372"/>
      <c r="BC89" s="372"/>
      <c r="BD89" s="372"/>
      <c r="BE89" s="372"/>
      <c r="BF89" s="372"/>
      <c r="BG89" s="372"/>
      <c r="BH89" s="372"/>
      <c r="BI89" s="372"/>
      <c r="BJ89" s="372"/>
      <c r="BK89" s="372"/>
      <c r="BL89" s="372"/>
      <c r="BM89" s="372"/>
      <c r="BN89" s="372"/>
      <c r="BO89" s="372"/>
      <c r="BP89" s="372"/>
      <c r="BQ89" s="372"/>
      <c r="BR89" s="372"/>
      <c r="BS89" s="372"/>
      <c r="BT89" s="372"/>
      <c r="BU89" s="372"/>
      <c r="BV89" s="372"/>
      <c r="BW89" s="372"/>
      <c r="BX89" s="372"/>
      <c r="BY89" s="372"/>
      <c r="BZ89" s="372"/>
      <c r="CA89" s="372"/>
      <c r="CB89" s="372"/>
      <c r="CC89" s="372"/>
      <c r="CD89" s="372"/>
      <c r="CE89" s="372"/>
      <c r="CF89" s="372"/>
      <c r="CG89" s="372"/>
      <c r="CH89" s="372"/>
      <c r="CI89" s="372"/>
      <c r="CJ89" s="372"/>
      <c r="CK89" s="372"/>
      <c r="CL89" s="372"/>
      <c r="CM89" s="372"/>
      <c r="CN89" s="372"/>
      <c r="CO89" s="372"/>
      <c r="CP89" s="372"/>
      <c r="CQ89" s="372"/>
      <c r="CR89" s="372"/>
      <c r="CS89" s="372"/>
      <c r="CT89" s="372"/>
      <c r="CU89" s="372"/>
      <c r="CV89" s="372"/>
      <c r="CW89" s="372"/>
      <c r="CX89" s="372"/>
      <c r="CY89" s="372"/>
      <c r="CZ89" s="372"/>
      <c r="DA89" s="372"/>
      <c r="DB89" s="372"/>
      <c r="DC89" s="372"/>
      <c r="DD89" s="372"/>
      <c r="DE89" s="372"/>
      <c r="DF89" s="372"/>
      <c r="DG89" s="372"/>
      <c r="DH89" s="372"/>
      <c r="DI89" s="372"/>
      <c r="DJ89" s="372"/>
      <c r="DK89" s="372"/>
      <c r="DL89" s="372"/>
      <c r="DM89" s="372"/>
      <c r="DN89" s="372"/>
      <c r="DO89" s="372"/>
      <c r="DP89" s="372"/>
      <c r="DQ89" s="372"/>
      <c r="DR89" s="372"/>
      <c r="DS89" s="372"/>
      <c r="DT89" s="372"/>
      <c r="DU89" s="372"/>
      <c r="DV89" s="372"/>
      <c r="DW89" s="372"/>
      <c r="DX89" s="372"/>
      <c r="DY89" s="372"/>
      <c r="DZ89" s="372"/>
      <c r="EA89" s="372"/>
      <c r="EB89" s="372"/>
      <c r="EC89" s="372"/>
      <c r="ED89" s="372"/>
      <c r="EE89" s="372"/>
      <c r="EF89" s="372"/>
      <c r="EG89" s="372"/>
      <c r="EH89" s="372"/>
      <c r="EI89" s="372"/>
      <c r="EJ89" s="372"/>
      <c r="EK89" s="372"/>
      <c r="EL89" s="372"/>
      <c r="EM89" s="372"/>
      <c r="EN89" s="372"/>
      <c r="EO89" s="372"/>
      <c r="EP89" s="372"/>
      <c r="EQ89" s="372"/>
      <c r="ER89" s="372"/>
      <c r="ES89" s="372"/>
      <c r="ET89" s="372"/>
      <c r="EU89" s="372"/>
      <c r="EV89" s="372"/>
      <c r="EW89" s="372"/>
      <c r="EX89" s="372"/>
      <c r="EY89" s="372"/>
      <c r="EZ89" s="372"/>
      <c r="FA89" s="372"/>
      <c r="FB89" s="372"/>
      <c r="FC89" s="372"/>
      <c r="FD89" s="372"/>
      <c r="FE89" s="372"/>
      <c r="FF89" s="372"/>
      <c r="FG89" s="372"/>
      <c r="FH89" s="372"/>
      <c r="FI89" s="372"/>
      <c r="FJ89" s="372"/>
      <c r="FK89" s="372"/>
      <c r="FL89" s="372"/>
      <c r="FM89" s="372"/>
      <c r="FN89" s="372"/>
      <c r="FO89" s="372"/>
      <c r="FP89" s="372"/>
      <c r="FQ89" s="372"/>
      <c r="FR89" s="372"/>
      <c r="FS89" s="372"/>
      <c r="FT89" s="372"/>
      <c r="FU89" s="372"/>
      <c r="FV89" s="372"/>
      <c r="FW89" s="372"/>
      <c r="FX89" s="372"/>
      <c r="FY89" s="372"/>
      <c r="FZ89" s="372"/>
      <c r="GA89" s="372"/>
      <c r="GB89" s="372"/>
      <c r="GC89" s="372"/>
      <c r="GD89" s="372"/>
      <c r="GE89" s="372"/>
      <c r="GF89" s="372"/>
      <c r="GG89" s="372"/>
      <c r="GH89" s="372"/>
      <c r="GI89" s="372"/>
      <c r="GJ89" s="372"/>
      <c r="GK89" s="372"/>
      <c r="GL89" s="372"/>
      <c r="GM89" s="372"/>
      <c r="GN89" s="372"/>
      <c r="GO89" s="372"/>
      <c r="GP89" s="372"/>
      <c r="GQ89" s="372"/>
      <c r="GR89" s="372"/>
      <c r="GS89" s="372"/>
      <c r="GT89" s="372"/>
      <c r="GU89" s="372"/>
      <c r="GV89" s="372"/>
      <c r="GW89" s="372"/>
      <c r="GX89" s="372"/>
      <c r="GY89" s="372"/>
      <c r="GZ89" s="372"/>
      <c r="HA89" s="372"/>
      <c r="HB89" s="372"/>
      <c r="HC89" s="372"/>
      <c r="HD89" s="372"/>
      <c r="HE89" s="372"/>
      <c r="HF89" s="372"/>
      <c r="HG89" s="372"/>
      <c r="HH89" s="372"/>
      <c r="HI89" s="372"/>
      <c r="HJ89" s="372"/>
      <c r="HK89" s="372"/>
      <c r="HL89" s="372"/>
      <c r="HM89" s="372"/>
      <c r="HN89" s="372"/>
      <c r="HO89" s="372"/>
      <c r="HP89" s="372"/>
      <c r="HQ89" s="372"/>
      <c r="HR89" s="372"/>
      <c r="HS89" s="372"/>
      <c r="HT89" s="372"/>
      <c r="HU89" s="372"/>
      <c r="HV89" s="372"/>
      <c r="HW89" s="372"/>
    </row>
    <row r="90" spans="1:231" ht="14.1" customHeight="1">
      <c r="A90" s="372"/>
      <c r="B90" s="395"/>
      <c r="C90" s="395"/>
      <c r="E90" s="416"/>
      <c r="F90" s="372"/>
      <c r="G90" s="372"/>
      <c r="H90" s="372"/>
      <c r="I90" s="372"/>
      <c r="K90" s="387"/>
      <c r="L90" s="371"/>
      <c r="M90" s="371"/>
      <c r="N90" s="371"/>
      <c r="O90" s="371"/>
      <c r="P90" s="371"/>
      <c r="Q90" s="371"/>
      <c r="R90" s="371"/>
      <c r="S90" s="371"/>
      <c r="T90" s="371"/>
      <c r="U90" s="371"/>
      <c r="V90" s="371"/>
      <c r="W90" s="371"/>
      <c r="X90" s="372"/>
      <c r="Y90" s="372"/>
      <c r="Z90" s="372"/>
      <c r="AA90" s="372"/>
      <c r="AB90" s="372"/>
      <c r="AC90" s="372"/>
      <c r="AD90" s="372"/>
      <c r="AE90" s="372"/>
      <c r="AF90" s="372"/>
      <c r="AG90" s="372"/>
      <c r="AH90" s="372"/>
      <c r="AI90" s="372"/>
      <c r="AJ90" s="372"/>
      <c r="AK90" s="372"/>
      <c r="AL90" s="372"/>
      <c r="AM90" s="372"/>
      <c r="AN90" s="372"/>
      <c r="AO90" s="372"/>
      <c r="AP90" s="372"/>
      <c r="AQ90" s="372"/>
      <c r="AR90" s="372"/>
      <c r="AS90" s="372"/>
      <c r="AT90" s="372"/>
      <c r="AU90" s="372"/>
      <c r="AV90" s="372"/>
      <c r="AW90" s="372"/>
      <c r="AX90" s="372"/>
      <c r="AY90" s="372"/>
      <c r="AZ90" s="372"/>
      <c r="BA90" s="372"/>
      <c r="BB90" s="372"/>
      <c r="BC90" s="372"/>
      <c r="BD90" s="372"/>
      <c r="BE90" s="372"/>
      <c r="BF90" s="372"/>
      <c r="BG90" s="372"/>
      <c r="BH90" s="372"/>
      <c r="BI90" s="372"/>
      <c r="BJ90" s="372"/>
      <c r="BK90" s="372"/>
      <c r="BL90" s="372"/>
      <c r="BM90" s="372"/>
      <c r="BN90" s="372"/>
      <c r="BO90" s="372"/>
      <c r="BP90" s="372"/>
      <c r="BQ90" s="372"/>
      <c r="BR90" s="372"/>
      <c r="BS90" s="372"/>
      <c r="BT90" s="372"/>
      <c r="BU90" s="372"/>
      <c r="BV90" s="372"/>
      <c r="BW90" s="372"/>
      <c r="BX90" s="372"/>
      <c r="BY90" s="372"/>
      <c r="BZ90" s="372"/>
      <c r="CA90" s="372"/>
      <c r="CB90" s="372"/>
      <c r="CC90" s="372"/>
      <c r="CD90" s="372"/>
      <c r="CE90" s="372"/>
      <c r="CF90" s="372"/>
      <c r="CG90" s="372"/>
      <c r="CH90" s="372"/>
      <c r="CI90" s="372"/>
      <c r="CJ90" s="372"/>
      <c r="CK90" s="372"/>
      <c r="CL90" s="372"/>
      <c r="CM90" s="372"/>
      <c r="CN90" s="372"/>
      <c r="CO90" s="372"/>
      <c r="CP90" s="372"/>
      <c r="CQ90" s="372"/>
      <c r="CR90" s="372"/>
      <c r="CS90" s="372"/>
      <c r="CT90" s="372"/>
      <c r="CU90" s="372"/>
      <c r="CV90" s="372"/>
      <c r="CW90" s="372"/>
      <c r="CX90" s="372"/>
      <c r="CY90" s="372"/>
      <c r="CZ90" s="372"/>
      <c r="DA90" s="372"/>
      <c r="DB90" s="372"/>
      <c r="DC90" s="372"/>
      <c r="DD90" s="372"/>
      <c r="DE90" s="372"/>
      <c r="DF90" s="372"/>
      <c r="DG90" s="372"/>
      <c r="DH90" s="372"/>
      <c r="DI90" s="372"/>
      <c r="DJ90" s="372"/>
      <c r="DK90" s="372"/>
      <c r="DL90" s="372"/>
      <c r="DM90" s="372"/>
      <c r="DN90" s="372"/>
      <c r="DO90" s="372"/>
      <c r="DP90" s="372"/>
      <c r="DQ90" s="372"/>
      <c r="DR90" s="372"/>
      <c r="DS90" s="372"/>
      <c r="DT90" s="372"/>
      <c r="DU90" s="372"/>
      <c r="DV90" s="372"/>
      <c r="DW90" s="372"/>
      <c r="DX90" s="372"/>
      <c r="DY90" s="372"/>
      <c r="DZ90" s="372"/>
      <c r="EA90" s="372"/>
      <c r="EB90" s="372"/>
      <c r="EC90" s="372"/>
      <c r="ED90" s="372"/>
      <c r="EE90" s="372"/>
      <c r="EF90" s="372"/>
      <c r="EG90" s="372"/>
      <c r="EH90" s="372"/>
      <c r="EI90" s="372"/>
      <c r="EJ90" s="372"/>
      <c r="EK90" s="372"/>
      <c r="EL90" s="372"/>
      <c r="EM90" s="372"/>
      <c r="EN90" s="372"/>
      <c r="EO90" s="372"/>
      <c r="EP90" s="372"/>
      <c r="EQ90" s="372"/>
      <c r="ER90" s="372"/>
      <c r="ES90" s="372"/>
      <c r="ET90" s="372"/>
      <c r="EU90" s="372"/>
      <c r="EV90" s="372"/>
      <c r="EW90" s="372"/>
      <c r="EX90" s="372"/>
      <c r="EY90" s="372"/>
      <c r="EZ90" s="372"/>
      <c r="FA90" s="372"/>
      <c r="FB90" s="372"/>
      <c r="FC90" s="372"/>
      <c r="FD90" s="372"/>
      <c r="FE90" s="372"/>
      <c r="FF90" s="372"/>
      <c r="FG90" s="372"/>
      <c r="FH90" s="372"/>
      <c r="FI90" s="372"/>
      <c r="FJ90" s="372"/>
      <c r="FK90" s="372"/>
      <c r="FL90" s="372"/>
      <c r="FM90" s="372"/>
      <c r="FN90" s="372"/>
      <c r="FO90" s="372"/>
      <c r="FP90" s="372"/>
      <c r="FQ90" s="372"/>
      <c r="FR90" s="372"/>
      <c r="FS90" s="372"/>
      <c r="FT90" s="372"/>
      <c r="FU90" s="372"/>
      <c r="FV90" s="372"/>
      <c r="FW90" s="372"/>
      <c r="FX90" s="372"/>
      <c r="FY90" s="372"/>
      <c r="FZ90" s="372"/>
      <c r="GA90" s="372"/>
      <c r="GB90" s="372"/>
      <c r="GC90" s="372"/>
      <c r="GD90" s="372"/>
      <c r="GE90" s="372"/>
      <c r="GF90" s="372"/>
      <c r="GG90" s="372"/>
      <c r="GH90" s="372"/>
      <c r="GI90" s="372"/>
      <c r="GJ90" s="372"/>
      <c r="GK90" s="372"/>
      <c r="GL90" s="372"/>
      <c r="GM90" s="372"/>
      <c r="GN90" s="372"/>
      <c r="GO90" s="372"/>
      <c r="GP90" s="372"/>
      <c r="GQ90" s="372"/>
      <c r="GR90" s="372"/>
      <c r="GS90" s="372"/>
      <c r="GT90" s="372"/>
      <c r="GU90" s="372"/>
      <c r="GV90" s="372"/>
      <c r="GW90" s="372"/>
      <c r="GX90" s="372"/>
      <c r="GY90" s="372"/>
      <c r="GZ90" s="372"/>
      <c r="HA90" s="372"/>
      <c r="HB90" s="372"/>
      <c r="HC90" s="372"/>
      <c r="HD90" s="372"/>
      <c r="HE90" s="372"/>
      <c r="HF90" s="372"/>
      <c r="HG90" s="372"/>
      <c r="HH90" s="372"/>
      <c r="HI90" s="372"/>
      <c r="HJ90" s="372"/>
      <c r="HK90" s="372"/>
      <c r="HL90" s="372"/>
      <c r="HM90" s="372"/>
      <c r="HN90" s="372"/>
      <c r="HO90" s="372"/>
      <c r="HP90" s="372"/>
      <c r="HQ90" s="372"/>
      <c r="HR90" s="372"/>
      <c r="HS90" s="372"/>
      <c r="HT90" s="372"/>
      <c r="HU90" s="372"/>
      <c r="HV90" s="372"/>
      <c r="HW90" s="372"/>
    </row>
    <row r="91" spans="1:231" ht="14.1" customHeight="1">
      <c r="A91" s="372"/>
      <c r="B91" s="395"/>
      <c r="C91" s="395"/>
      <c r="E91" s="416"/>
      <c r="F91" s="372"/>
      <c r="G91" s="372"/>
      <c r="H91" s="372"/>
      <c r="I91" s="372"/>
      <c r="K91" s="387"/>
      <c r="L91" s="371"/>
      <c r="M91" s="371"/>
      <c r="N91" s="371"/>
      <c r="O91" s="371"/>
      <c r="P91" s="371"/>
      <c r="Q91" s="371"/>
      <c r="R91" s="371"/>
      <c r="S91" s="371"/>
      <c r="T91" s="371"/>
      <c r="U91" s="371"/>
      <c r="V91" s="371"/>
      <c r="W91" s="371"/>
      <c r="X91" s="372"/>
      <c r="Y91" s="372"/>
      <c r="Z91" s="372"/>
      <c r="AA91" s="372"/>
      <c r="AB91" s="372"/>
      <c r="AC91" s="372"/>
      <c r="AD91" s="372"/>
      <c r="AE91" s="372"/>
      <c r="AF91" s="372"/>
      <c r="AG91" s="372"/>
      <c r="AH91" s="372"/>
      <c r="AI91" s="372"/>
      <c r="AJ91" s="372"/>
      <c r="AK91" s="372"/>
      <c r="AL91" s="372"/>
      <c r="AM91" s="372"/>
      <c r="AN91" s="372"/>
      <c r="AO91" s="372"/>
      <c r="AP91" s="372"/>
      <c r="AQ91" s="372"/>
      <c r="AR91" s="372"/>
      <c r="AS91" s="372"/>
      <c r="AT91" s="372"/>
      <c r="AU91" s="372"/>
      <c r="AV91" s="372"/>
      <c r="AW91" s="372"/>
      <c r="AX91" s="372"/>
      <c r="AY91" s="372"/>
      <c r="AZ91" s="372"/>
      <c r="BA91" s="372"/>
      <c r="BB91" s="372"/>
      <c r="BC91" s="372"/>
      <c r="BD91" s="372"/>
      <c r="BE91" s="372"/>
      <c r="BF91" s="372"/>
      <c r="BG91" s="372"/>
      <c r="BH91" s="372"/>
      <c r="BI91" s="372"/>
      <c r="BJ91" s="372"/>
      <c r="BK91" s="372"/>
      <c r="BL91" s="372"/>
      <c r="BM91" s="372"/>
      <c r="BN91" s="372"/>
      <c r="BO91" s="372"/>
      <c r="BP91" s="372"/>
      <c r="BQ91" s="372"/>
      <c r="BR91" s="372"/>
      <c r="BS91" s="372"/>
      <c r="BT91" s="372"/>
      <c r="BU91" s="372"/>
      <c r="BV91" s="372"/>
      <c r="BW91" s="372"/>
      <c r="BX91" s="372"/>
      <c r="BY91" s="372"/>
      <c r="BZ91" s="372"/>
      <c r="CA91" s="372"/>
      <c r="CB91" s="372"/>
      <c r="CC91" s="372"/>
      <c r="CD91" s="372"/>
      <c r="CE91" s="372"/>
      <c r="CF91" s="372"/>
      <c r="CG91" s="372"/>
      <c r="CH91" s="372"/>
      <c r="CI91" s="372"/>
      <c r="CJ91" s="372"/>
      <c r="CK91" s="372"/>
      <c r="CL91" s="372"/>
      <c r="CM91" s="372"/>
      <c r="CN91" s="372"/>
      <c r="CO91" s="372"/>
      <c r="CP91" s="372"/>
      <c r="CQ91" s="372"/>
      <c r="CR91" s="372"/>
      <c r="CS91" s="372"/>
      <c r="CT91" s="372"/>
      <c r="CU91" s="372"/>
      <c r="CV91" s="372"/>
      <c r="CW91" s="372"/>
      <c r="CX91" s="372"/>
      <c r="CY91" s="372"/>
      <c r="CZ91" s="372"/>
      <c r="DA91" s="372"/>
      <c r="DB91" s="372"/>
      <c r="DC91" s="372"/>
      <c r="DD91" s="372"/>
      <c r="DE91" s="372"/>
      <c r="DF91" s="372"/>
      <c r="DG91" s="372"/>
      <c r="DH91" s="372"/>
      <c r="DI91" s="372"/>
      <c r="DJ91" s="372"/>
      <c r="DK91" s="372"/>
      <c r="DL91" s="372"/>
      <c r="DM91" s="372"/>
      <c r="DN91" s="372"/>
      <c r="DO91" s="372"/>
      <c r="DP91" s="372"/>
      <c r="DQ91" s="372"/>
      <c r="DR91" s="372"/>
      <c r="DS91" s="372"/>
      <c r="DT91" s="372"/>
      <c r="DU91" s="372"/>
      <c r="DV91" s="372"/>
      <c r="DW91" s="372"/>
      <c r="DX91" s="372"/>
      <c r="DY91" s="372"/>
      <c r="DZ91" s="372"/>
      <c r="EA91" s="372"/>
      <c r="EB91" s="372"/>
      <c r="EC91" s="372"/>
      <c r="ED91" s="372"/>
      <c r="EE91" s="372"/>
      <c r="EF91" s="372"/>
      <c r="EG91" s="372"/>
      <c r="EH91" s="372"/>
      <c r="EI91" s="372"/>
      <c r="EJ91" s="372"/>
      <c r="EK91" s="372"/>
      <c r="EL91" s="372"/>
      <c r="EM91" s="372"/>
      <c r="EN91" s="372"/>
      <c r="EO91" s="372"/>
      <c r="EP91" s="372"/>
      <c r="EQ91" s="372"/>
      <c r="ER91" s="372"/>
      <c r="ES91" s="372"/>
      <c r="ET91" s="372"/>
      <c r="EU91" s="372"/>
      <c r="EV91" s="372"/>
      <c r="EW91" s="372"/>
      <c r="EX91" s="372"/>
      <c r="EY91" s="372"/>
      <c r="EZ91" s="372"/>
      <c r="FA91" s="372"/>
      <c r="FB91" s="372"/>
      <c r="FC91" s="372"/>
      <c r="FD91" s="372"/>
      <c r="FE91" s="372"/>
      <c r="FF91" s="372"/>
      <c r="FG91" s="372"/>
      <c r="FH91" s="372"/>
      <c r="FI91" s="372"/>
      <c r="FJ91" s="372"/>
      <c r="FK91" s="372"/>
      <c r="FL91" s="372"/>
      <c r="FM91" s="372"/>
      <c r="FN91" s="372"/>
      <c r="FO91" s="372"/>
      <c r="FP91" s="372"/>
      <c r="FQ91" s="372"/>
      <c r="FR91" s="372"/>
      <c r="FS91" s="372"/>
      <c r="FT91" s="372"/>
      <c r="FU91" s="372"/>
      <c r="FV91" s="372"/>
      <c r="FW91" s="372"/>
      <c r="FX91" s="372"/>
      <c r="FY91" s="372"/>
      <c r="FZ91" s="372"/>
      <c r="GA91" s="372"/>
      <c r="GB91" s="372"/>
      <c r="GC91" s="372"/>
      <c r="GD91" s="372"/>
      <c r="GE91" s="372"/>
      <c r="GF91" s="372"/>
      <c r="GG91" s="372"/>
      <c r="GH91" s="372"/>
      <c r="GI91" s="372"/>
      <c r="GJ91" s="372"/>
      <c r="GK91" s="372"/>
      <c r="GL91" s="372"/>
      <c r="GM91" s="372"/>
      <c r="GN91" s="372"/>
      <c r="GO91" s="372"/>
      <c r="GP91" s="372"/>
      <c r="GQ91" s="372"/>
      <c r="GR91" s="372"/>
      <c r="GS91" s="372"/>
      <c r="GT91" s="372"/>
      <c r="GU91" s="372"/>
      <c r="GV91" s="372"/>
      <c r="GW91" s="372"/>
      <c r="GX91" s="372"/>
      <c r="GY91" s="372"/>
      <c r="GZ91" s="372"/>
      <c r="HA91" s="372"/>
      <c r="HB91" s="372"/>
      <c r="HC91" s="372"/>
      <c r="HD91" s="372"/>
      <c r="HE91" s="372"/>
      <c r="HF91" s="372"/>
      <c r="HG91" s="372"/>
      <c r="HH91" s="372"/>
      <c r="HI91" s="372"/>
      <c r="HJ91" s="372"/>
      <c r="HK91" s="372"/>
      <c r="HL91" s="372"/>
      <c r="HM91" s="372"/>
      <c r="HN91" s="372"/>
      <c r="HO91" s="372"/>
      <c r="HP91" s="372"/>
      <c r="HQ91" s="372"/>
      <c r="HR91" s="372"/>
      <c r="HS91" s="372"/>
      <c r="HT91" s="372"/>
      <c r="HU91" s="372"/>
      <c r="HV91" s="372"/>
      <c r="HW91" s="372"/>
    </row>
    <row r="92" spans="1:231" ht="14.1" customHeight="1">
      <c r="A92" s="372"/>
      <c r="B92" s="395"/>
      <c r="C92" s="395"/>
      <c r="E92" s="416"/>
      <c r="F92" s="372"/>
      <c r="G92" s="372"/>
      <c r="H92" s="372"/>
      <c r="I92" s="372"/>
      <c r="K92" s="387"/>
      <c r="L92" s="371"/>
      <c r="M92" s="371"/>
      <c r="N92" s="371"/>
      <c r="O92" s="371"/>
      <c r="P92" s="371"/>
      <c r="Q92" s="371"/>
      <c r="R92" s="371"/>
      <c r="S92" s="371"/>
      <c r="T92" s="371"/>
      <c r="U92" s="371"/>
      <c r="V92" s="371"/>
      <c r="W92" s="371"/>
      <c r="X92" s="372"/>
      <c r="Y92" s="372"/>
      <c r="Z92" s="372"/>
      <c r="AA92" s="372"/>
      <c r="AB92" s="372"/>
      <c r="AC92" s="372"/>
      <c r="AD92" s="372"/>
      <c r="AE92" s="372"/>
      <c r="AF92" s="372"/>
      <c r="AG92" s="372"/>
      <c r="AH92" s="372"/>
      <c r="AI92" s="372"/>
      <c r="AJ92" s="372"/>
      <c r="AK92" s="372"/>
      <c r="AL92" s="372"/>
      <c r="AM92" s="372"/>
      <c r="AN92" s="372"/>
      <c r="AO92" s="372"/>
      <c r="AP92" s="372"/>
      <c r="AQ92" s="372"/>
      <c r="AR92" s="372"/>
      <c r="AS92" s="372"/>
      <c r="AT92" s="372"/>
      <c r="AU92" s="372"/>
      <c r="AV92" s="372"/>
      <c r="AW92" s="372"/>
      <c r="AX92" s="372"/>
      <c r="AY92" s="372"/>
      <c r="AZ92" s="372"/>
      <c r="BA92" s="372"/>
      <c r="BB92" s="372"/>
      <c r="BC92" s="372"/>
      <c r="BD92" s="372"/>
      <c r="BE92" s="372"/>
      <c r="BF92" s="372"/>
      <c r="BG92" s="372"/>
      <c r="BH92" s="372"/>
      <c r="BI92" s="372"/>
      <c r="BJ92" s="372"/>
      <c r="BK92" s="372"/>
      <c r="BL92" s="372"/>
      <c r="BM92" s="372"/>
      <c r="BN92" s="372"/>
      <c r="BO92" s="372"/>
      <c r="BP92" s="372"/>
      <c r="BQ92" s="372"/>
      <c r="BR92" s="372"/>
      <c r="BS92" s="372"/>
      <c r="BT92" s="372"/>
      <c r="BU92" s="372"/>
      <c r="BV92" s="372"/>
      <c r="BW92" s="372"/>
      <c r="BX92" s="372"/>
      <c r="BY92" s="372"/>
      <c r="BZ92" s="372"/>
      <c r="CA92" s="372"/>
      <c r="CB92" s="372"/>
      <c r="CC92" s="372"/>
      <c r="CD92" s="372"/>
      <c r="CE92" s="372"/>
      <c r="CF92" s="372"/>
      <c r="CG92" s="372"/>
      <c r="CH92" s="372"/>
      <c r="CI92" s="372"/>
      <c r="CJ92" s="372"/>
      <c r="CK92" s="372"/>
      <c r="CL92" s="372"/>
      <c r="CM92" s="372"/>
      <c r="CN92" s="372"/>
      <c r="CO92" s="372"/>
      <c r="CP92" s="372"/>
      <c r="CQ92" s="372"/>
      <c r="CR92" s="372"/>
      <c r="CS92" s="372"/>
      <c r="CT92" s="372"/>
      <c r="CU92" s="372"/>
      <c r="CV92" s="372"/>
      <c r="CW92" s="372"/>
      <c r="CX92" s="372"/>
      <c r="CY92" s="372"/>
      <c r="CZ92" s="372"/>
      <c r="DA92" s="372"/>
      <c r="DB92" s="372"/>
      <c r="DC92" s="372"/>
      <c r="DD92" s="372"/>
      <c r="DE92" s="372"/>
      <c r="DF92" s="372"/>
      <c r="DG92" s="372"/>
      <c r="DH92" s="372"/>
      <c r="DI92" s="372"/>
      <c r="DJ92" s="372"/>
      <c r="DK92" s="372"/>
      <c r="DL92" s="372"/>
      <c r="DM92" s="372"/>
      <c r="DN92" s="372"/>
      <c r="DO92" s="372"/>
      <c r="DP92" s="372"/>
      <c r="DQ92" s="372"/>
      <c r="DR92" s="372"/>
      <c r="DS92" s="372"/>
      <c r="DT92" s="372"/>
      <c r="DU92" s="372"/>
      <c r="DV92" s="372"/>
      <c r="DW92" s="372"/>
      <c r="DX92" s="372"/>
      <c r="DY92" s="372"/>
      <c r="DZ92" s="372"/>
      <c r="EA92" s="372"/>
      <c r="EB92" s="372"/>
      <c r="EC92" s="372"/>
      <c r="ED92" s="372"/>
      <c r="EE92" s="372"/>
      <c r="EF92" s="372"/>
      <c r="EG92" s="372"/>
      <c r="EH92" s="372"/>
      <c r="EI92" s="372"/>
      <c r="EJ92" s="372"/>
      <c r="EK92" s="372"/>
      <c r="EL92" s="372"/>
      <c r="EM92" s="372"/>
      <c r="EN92" s="372"/>
      <c r="EO92" s="372"/>
      <c r="EP92" s="372"/>
      <c r="EQ92" s="372"/>
      <c r="ER92" s="372"/>
      <c r="ES92" s="372"/>
      <c r="ET92" s="372"/>
      <c r="EU92" s="372"/>
      <c r="EV92" s="372"/>
      <c r="EW92" s="372"/>
      <c r="EX92" s="372"/>
      <c r="EY92" s="372"/>
      <c r="EZ92" s="372"/>
      <c r="FA92" s="372"/>
      <c r="FB92" s="372"/>
      <c r="FC92" s="372"/>
      <c r="FD92" s="372"/>
      <c r="FE92" s="372"/>
      <c r="FF92" s="372"/>
      <c r="FG92" s="372"/>
      <c r="FH92" s="372"/>
      <c r="FI92" s="372"/>
      <c r="FJ92" s="372"/>
      <c r="FK92" s="372"/>
      <c r="FL92" s="372"/>
      <c r="FM92" s="372"/>
      <c r="FN92" s="372"/>
      <c r="FO92" s="372"/>
      <c r="FP92" s="372"/>
      <c r="FQ92" s="372"/>
      <c r="FR92" s="372"/>
      <c r="FS92" s="372"/>
      <c r="FT92" s="372"/>
      <c r="FU92" s="372"/>
      <c r="FV92" s="372"/>
      <c r="FW92" s="372"/>
      <c r="FX92" s="372"/>
      <c r="FY92" s="372"/>
      <c r="FZ92" s="372"/>
      <c r="GA92" s="372"/>
      <c r="GB92" s="372"/>
      <c r="GC92" s="372"/>
      <c r="GD92" s="372"/>
      <c r="GE92" s="372"/>
      <c r="GF92" s="372"/>
      <c r="GG92" s="372"/>
      <c r="GH92" s="372"/>
      <c r="GI92" s="372"/>
      <c r="GJ92" s="372"/>
      <c r="GK92" s="372"/>
      <c r="GL92" s="372"/>
      <c r="GM92" s="372"/>
      <c r="GN92" s="372"/>
      <c r="GO92" s="372"/>
      <c r="GP92" s="372"/>
      <c r="GQ92" s="372"/>
      <c r="GR92" s="372"/>
      <c r="GS92" s="372"/>
      <c r="GT92" s="372"/>
      <c r="GU92" s="372"/>
      <c r="GV92" s="372"/>
      <c r="GW92" s="372"/>
      <c r="GX92" s="372"/>
      <c r="GY92" s="372"/>
      <c r="GZ92" s="372"/>
      <c r="HA92" s="372"/>
      <c r="HB92" s="372"/>
      <c r="HC92" s="372"/>
      <c r="HD92" s="372"/>
      <c r="HE92" s="372"/>
      <c r="HF92" s="372"/>
      <c r="HG92" s="372"/>
      <c r="HH92" s="372"/>
      <c r="HI92" s="372"/>
      <c r="HJ92" s="372"/>
      <c r="HK92" s="372"/>
      <c r="HL92" s="372"/>
      <c r="HM92" s="372"/>
      <c r="HN92" s="372"/>
      <c r="HO92" s="372"/>
      <c r="HP92" s="372"/>
      <c r="HQ92" s="372"/>
      <c r="HR92" s="372"/>
      <c r="HS92" s="372"/>
      <c r="HT92" s="372"/>
      <c r="HU92" s="372"/>
      <c r="HV92" s="372"/>
      <c r="HW92" s="372"/>
    </row>
    <row r="93" spans="1:231" ht="14.1" customHeight="1">
      <c r="A93" s="372"/>
      <c r="B93" s="395"/>
      <c r="C93" s="395"/>
      <c r="E93" s="416"/>
      <c r="F93" s="372"/>
      <c r="G93" s="372"/>
      <c r="H93" s="372"/>
      <c r="I93" s="372"/>
      <c r="K93" s="387"/>
      <c r="L93" s="371"/>
      <c r="M93" s="371"/>
      <c r="N93" s="371"/>
      <c r="O93" s="371"/>
      <c r="P93" s="371"/>
      <c r="Q93" s="371"/>
      <c r="R93" s="371"/>
      <c r="S93" s="371"/>
      <c r="T93" s="371"/>
      <c r="U93" s="371"/>
      <c r="V93" s="371"/>
      <c r="W93" s="371"/>
      <c r="X93" s="372"/>
      <c r="Y93" s="372"/>
      <c r="Z93" s="372"/>
      <c r="AA93" s="372"/>
      <c r="AB93" s="372"/>
      <c r="AC93" s="372"/>
      <c r="AD93" s="372"/>
      <c r="AE93" s="372"/>
      <c r="AF93" s="372"/>
      <c r="AG93" s="372"/>
      <c r="AH93" s="372"/>
      <c r="AI93" s="372"/>
      <c r="AJ93" s="372"/>
      <c r="AK93" s="372"/>
      <c r="AL93" s="372"/>
      <c r="AM93" s="372"/>
      <c r="AN93" s="372"/>
      <c r="AO93" s="372"/>
      <c r="AP93" s="372"/>
      <c r="AQ93" s="372"/>
      <c r="AR93" s="372"/>
      <c r="AS93" s="372"/>
      <c r="AT93" s="372"/>
      <c r="AU93" s="372"/>
      <c r="AV93" s="372"/>
      <c r="AW93" s="372"/>
      <c r="AX93" s="372"/>
      <c r="AY93" s="372"/>
      <c r="AZ93" s="372"/>
      <c r="BA93" s="372"/>
      <c r="BB93" s="372"/>
      <c r="BC93" s="372"/>
      <c r="BD93" s="372"/>
      <c r="BE93" s="372"/>
      <c r="BF93" s="372"/>
      <c r="BG93" s="372"/>
      <c r="BH93" s="372"/>
      <c r="BI93" s="372"/>
      <c r="BJ93" s="372"/>
      <c r="BK93" s="372"/>
      <c r="BL93" s="372"/>
      <c r="BM93" s="372"/>
      <c r="BN93" s="372"/>
      <c r="BO93" s="372"/>
      <c r="BP93" s="372"/>
      <c r="BQ93" s="372"/>
      <c r="BR93" s="372"/>
      <c r="BS93" s="372"/>
      <c r="BT93" s="372"/>
      <c r="BU93" s="372"/>
      <c r="BV93" s="372"/>
      <c r="BW93" s="372"/>
      <c r="BX93" s="372"/>
      <c r="BY93" s="372"/>
      <c r="BZ93" s="372"/>
      <c r="CA93" s="372"/>
      <c r="CB93" s="372"/>
      <c r="CC93" s="372"/>
      <c r="CD93" s="372"/>
      <c r="CE93" s="372"/>
      <c r="CF93" s="372"/>
      <c r="CG93" s="372"/>
      <c r="CH93" s="372"/>
      <c r="CI93" s="372"/>
      <c r="CJ93" s="372"/>
      <c r="CK93" s="372"/>
      <c r="CL93" s="372"/>
      <c r="CM93" s="372"/>
      <c r="CN93" s="372"/>
      <c r="CO93" s="372"/>
      <c r="CP93" s="372"/>
      <c r="CQ93" s="372"/>
      <c r="CR93" s="372"/>
      <c r="CS93" s="372"/>
      <c r="CT93" s="372"/>
      <c r="CU93" s="372"/>
      <c r="CV93" s="372"/>
      <c r="CW93" s="372"/>
      <c r="CX93" s="372"/>
      <c r="CY93" s="372"/>
      <c r="CZ93" s="372"/>
      <c r="DA93" s="372"/>
      <c r="DB93" s="372"/>
      <c r="DC93" s="372"/>
      <c r="DD93" s="372"/>
      <c r="DE93" s="372"/>
      <c r="DF93" s="372"/>
      <c r="DG93" s="372"/>
      <c r="DH93" s="372"/>
      <c r="DI93" s="372"/>
      <c r="DJ93" s="372"/>
      <c r="DK93" s="372"/>
      <c r="DL93" s="372"/>
      <c r="DM93" s="372"/>
      <c r="DN93" s="372"/>
      <c r="DO93" s="372"/>
      <c r="DP93" s="372"/>
      <c r="DQ93" s="372"/>
      <c r="DR93" s="372"/>
      <c r="DS93" s="372"/>
      <c r="DT93" s="372"/>
      <c r="DU93" s="372"/>
      <c r="DV93" s="372"/>
      <c r="DW93" s="372"/>
      <c r="DX93" s="372"/>
      <c r="DY93" s="372"/>
      <c r="DZ93" s="372"/>
      <c r="EA93" s="372"/>
      <c r="EB93" s="372"/>
      <c r="EC93" s="372"/>
      <c r="ED93" s="372"/>
      <c r="EE93" s="372"/>
      <c r="EF93" s="372"/>
      <c r="EG93" s="372"/>
      <c r="EH93" s="372"/>
      <c r="EI93" s="372"/>
      <c r="EJ93" s="372"/>
      <c r="EK93" s="372"/>
      <c r="EL93" s="372"/>
      <c r="EM93" s="372"/>
      <c r="EN93" s="372"/>
      <c r="EO93" s="372"/>
      <c r="EP93" s="372"/>
      <c r="EQ93" s="372"/>
      <c r="ER93" s="372"/>
      <c r="ES93" s="372"/>
      <c r="ET93" s="372"/>
      <c r="EU93" s="372"/>
      <c r="EV93" s="372"/>
      <c r="EW93" s="372"/>
      <c r="EX93" s="372"/>
      <c r="EY93" s="372"/>
      <c r="EZ93" s="372"/>
      <c r="FA93" s="372"/>
      <c r="FB93" s="372"/>
      <c r="FC93" s="372"/>
      <c r="FD93" s="372"/>
      <c r="FE93" s="372"/>
      <c r="FF93" s="372"/>
      <c r="FG93" s="372"/>
      <c r="FH93" s="372"/>
      <c r="FI93" s="372"/>
      <c r="FJ93" s="372"/>
      <c r="FK93" s="372"/>
      <c r="FL93" s="372"/>
      <c r="FM93" s="372"/>
      <c r="FN93" s="372"/>
      <c r="FO93" s="372"/>
      <c r="FP93" s="372"/>
      <c r="FQ93" s="372"/>
      <c r="FR93" s="372"/>
      <c r="FS93" s="372"/>
      <c r="FT93" s="372"/>
      <c r="FU93" s="372"/>
      <c r="FV93" s="372"/>
      <c r="FW93" s="372"/>
      <c r="FX93" s="372"/>
      <c r="FY93" s="372"/>
      <c r="FZ93" s="372"/>
      <c r="GA93" s="372"/>
      <c r="GB93" s="372"/>
      <c r="GC93" s="372"/>
      <c r="GD93" s="372"/>
      <c r="GE93" s="372"/>
      <c r="GF93" s="372"/>
      <c r="GG93" s="372"/>
      <c r="GH93" s="372"/>
      <c r="GI93" s="372"/>
      <c r="GJ93" s="372"/>
      <c r="GK93" s="372"/>
      <c r="GL93" s="372"/>
      <c r="GM93" s="372"/>
      <c r="GN93" s="372"/>
      <c r="GO93" s="372"/>
      <c r="GP93" s="372"/>
      <c r="GQ93" s="372"/>
      <c r="GR93" s="372"/>
      <c r="GS93" s="372"/>
      <c r="GT93" s="372"/>
      <c r="GU93" s="372"/>
      <c r="GV93" s="372"/>
      <c r="GW93" s="372"/>
      <c r="GX93" s="372"/>
      <c r="GY93" s="372"/>
      <c r="GZ93" s="372"/>
      <c r="HA93" s="372"/>
      <c r="HB93" s="372"/>
      <c r="HC93" s="372"/>
      <c r="HD93" s="372"/>
      <c r="HE93" s="372"/>
      <c r="HF93" s="372"/>
      <c r="HG93" s="372"/>
      <c r="HH93" s="372"/>
      <c r="HI93" s="372"/>
      <c r="HJ93" s="372"/>
      <c r="HK93" s="372"/>
      <c r="HL93" s="372"/>
      <c r="HM93" s="372"/>
      <c r="HN93" s="372"/>
      <c r="HO93" s="372"/>
      <c r="HP93" s="372"/>
      <c r="HQ93" s="372"/>
      <c r="HR93" s="372"/>
      <c r="HS93" s="372"/>
      <c r="HT93" s="372"/>
      <c r="HU93" s="372"/>
      <c r="HV93" s="372"/>
      <c r="HW93" s="372"/>
    </row>
    <row r="94" spans="1:231" ht="14.1" customHeight="1">
      <c r="A94" s="372"/>
      <c r="B94" s="395"/>
      <c r="C94" s="395"/>
      <c r="E94" s="416"/>
      <c r="F94" s="372"/>
      <c r="G94" s="372"/>
      <c r="H94" s="372"/>
      <c r="I94" s="372"/>
      <c r="K94" s="387"/>
      <c r="L94" s="371"/>
      <c r="M94" s="371"/>
      <c r="N94" s="371"/>
      <c r="O94" s="371"/>
      <c r="P94" s="371"/>
      <c r="Q94" s="371"/>
      <c r="R94" s="371"/>
      <c r="S94" s="371"/>
      <c r="T94" s="371"/>
      <c r="U94" s="371"/>
      <c r="V94" s="371"/>
      <c r="W94" s="371"/>
      <c r="X94" s="372"/>
      <c r="Y94" s="372"/>
      <c r="Z94" s="372"/>
      <c r="AA94" s="372"/>
      <c r="AB94" s="372"/>
      <c r="AC94" s="372"/>
      <c r="AD94" s="372"/>
      <c r="AE94" s="372"/>
      <c r="AF94" s="372"/>
      <c r="AG94" s="372"/>
      <c r="AH94" s="372"/>
      <c r="AI94" s="372"/>
      <c r="AJ94" s="372"/>
      <c r="AK94" s="372"/>
      <c r="AL94" s="372"/>
      <c r="AM94" s="372"/>
      <c r="AN94" s="372"/>
      <c r="AO94" s="372"/>
      <c r="AP94" s="372"/>
      <c r="AQ94" s="372"/>
      <c r="AR94" s="372"/>
      <c r="AS94" s="372"/>
      <c r="AT94" s="372"/>
      <c r="AU94" s="372"/>
      <c r="AV94" s="372"/>
      <c r="AW94" s="372"/>
      <c r="AX94" s="372"/>
      <c r="AY94" s="372"/>
      <c r="AZ94" s="372"/>
      <c r="BA94" s="372"/>
      <c r="BB94" s="372"/>
      <c r="BC94" s="372"/>
      <c r="BD94" s="372"/>
      <c r="BE94" s="372"/>
      <c r="BF94" s="372"/>
      <c r="BG94" s="372"/>
      <c r="BH94" s="372"/>
      <c r="BI94" s="372"/>
      <c r="BJ94" s="372"/>
      <c r="BK94" s="372"/>
      <c r="BL94" s="372"/>
      <c r="BM94" s="372"/>
      <c r="BN94" s="372"/>
      <c r="BO94" s="372"/>
      <c r="BP94" s="372"/>
      <c r="BQ94" s="372"/>
      <c r="BR94" s="372"/>
      <c r="BS94" s="372"/>
      <c r="BT94" s="372"/>
      <c r="BU94" s="372"/>
      <c r="BV94" s="372"/>
      <c r="BW94" s="372"/>
      <c r="BX94" s="372"/>
      <c r="BY94" s="372"/>
      <c r="BZ94" s="372"/>
      <c r="CA94" s="372"/>
      <c r="CB94" s="372"/>
      <c r="CC94" s="372"/>
      <c r="CD94" s="372"/>
      <c r="CE94" s="372"/>
      <c r="CF94" s="372"/>
      <c r="CG94" s="372"/>
      <c r="CH94" s="372"/>
      <c r="CI94" s="372"/>
      <c r="CJ94" s="372"/>
      <c r="CK94" s="372"/>
      <c r="CL94" s="372"/>
      <c r="CM94" s="372"/>
      <c r="CN94" s="372"/>
      <c r="CO94" s="372"/>
      <c r="CP94" s="372"/>
      <c r="CQ94" s="372"/>
      <c r="CR94" s="372"/>
      <c r="CS94" s="372"/>
      <c r="CT94" s="372"/>
      <c r="CU94" s="372"/>
      <c r="CV94" s="372"/>
      <c r="CW94" s="372"/>
      <c r="CX94" s="372"/>
      <c r="CY94" s="372"/>
      <c r="CZ94" s="372"/>
      <c r="DA94" s="372"/>
      <c r="DB94" s="372"/>
      <c r="DC94" s="372"/>
      <c r="DD94" s="372"/>
      <c r="DE94" s="372"/>
      <c r="DF94" s="372"/>
      <c r="DG94" s="372"/>
      <c r="DH94" s="372"/>
      <c r="DI94" s="372"/>
      <c r="DJ94" s="372"/>
      <c r="DK94" s="372"/>
      <c r="DL94" s="372"/>
      <c r="DM94" s="372"/>
      <c r="DN94" s="372"/>
      <c r="DO94" s="372"/>
      <c r="DP94" s="372"/>
      <c r="DQ94" s="372"/>
      <c r="DR94" s="372"/>
      <c r="DS94" s="372"/>
      <c r="DT94" s="372"/>
      <c r="DU94" s="372"/>
      <c r="DV94" s="372"/>
      <c r="DW94" s="372"/>
      <c r="DX94" s="372"/>
      <c r="DY94" s="372"/>
      <c r="DZ94" s="372"/>
      <c r="EA94" s="372"/>
      <c r="EB94" s="372"/>
      <c r="EC94" s="372"/>
      <c r="ED94" s="372"/>
      <c r="EE94" s="372"/>
      <c r="EF94" s="372"/>
      <c r="EG94" s="372"/>
      <c r="EH94" s="372"/>
      <c r="EI94" s="372"/>
      <c r="EJ94" s="372"/>
      <c r="EK94" s="372"/>
      <c r="EL94" s="372"/>
      <c r="EM94" s="372"/>
      <c r="EN94" s="372"/>
      <c r="EO94" s="372"/>
      <c r="EP94" s="372"/>
      <c r="EQ94" s="372"/>
      <c r="ER94" s="372"/>
      <c r="ES94" s="372"/>
      <c r="ET94" s="372"/>
      <c r="EU94" s="372"/>
      <c r="EV94" s="372"/>
      <c r="EW94" s="372"/>
      <c r="EX94" s="372"/>
      <c r="EY94" s="372"/>
      <c r="EZ94" s="372"/>
      <c r="FA94" s="372"/>
      <c r="FB94" s="372"/>
      <c r="FC94" s="372"/>
      <c r="FD94" s="372"/>
      <c r="FE94" s="372"/>
      <c r="FF94" s="372"/>
      <c r="FG94" s="372"/>
      <c r="FH94" s="372"/>
      <c r="FI94" s="372"/>
      <c r="FJ94" s="372"/>
      <c r="FK94" s="372"/>
      <c r="FL94" s="372"/>
      <c r="FM94" s="372"/>
      <c r="FN94" s="372"/>
      <c r="FO94" s="372"/>
      <c r="FP94" s="372"/>
      <c r="FQ94" s="372"/>
      <c r="FR94" s="372"/>
      <c r="FS94" s="372"/>
      <c r="FT94" s="372"/>
      <c r="FU94" s="372"/>
      <c r="FV94" s="372"/>
      <c r="FW94" s="372"/>
      <c r="FX94" s="372"/>
      <c r="FY94" s="372"/>
      <c r="FZ94" s="372"/>
      <c r="GA94" s="372"/>
      <c r="GB94" s="372"/>
      <c r="GC94" s="372"/>
      <c r="GD94" s="372"/>
      <c r="GE94" s="372"/>
      <c r="GF94" s="372"/>
      <c r="GG94" s="372"/>
      <c r="GH94" s="372"/>
      <c r="GI94" s="372"/>
      <c r="GJ94" s="372"/>
      <c r="GK94" s="372"/>
      <c r="GL94" s="372"/>
      <c r="GM94" s="372"/>
      <c r="GN94" s="372"/>
      <c r="GO94" s="372"/>
      <c r="GP94" s="372"/>
      <c r="GQ94" s="372"/>
      <c r="GR94" s="372"/>
      <c r="GS94" s="372"/>
      <c r="GT94" s="372"/>
      <c r="GU94" s="372"/>
      <c r="GV94" s="372"/>
      <c r="GW94" s="372"/>
      <c r="GX94" s="372"/>
      <c r="GY94" s="372"/>
      <c r="GZ94" s="372"/>
      <c r="HA94" s="372"/>
      <c r="HB94" s="372"/>
      <c r="HC94" s="372"/>
      <c r="HD94" s="372"/>
      <c r="HE94" s="372"/>
      <c r="HF94" s="372"/>
      <c r="HG94" s="372"/>
      <c r="HH94" s="372"/>
      <c r="HI94" s="372"/>
      <c r="HJ94" s="372"/>
      <c r="HK94" s="372"/>
      <c r="HL94" s="372"/>
      <c r="HM94" s="372"/>
      <c r="HN94" s="372"/>
      <c r="HO94" s="372"/>
      <c r="HP94" s="372"/>
      <c r="HQ94" s="372"/>
      <c r="HR94" s="372"/>
      <c r="HS94" s="372"/>
      <c r="HT94" s="372"/>
      <c r="HU94" s="372"/>
      <c r="HV94" s="372"/>
      <c r="HW94" s="372"/>
    </row>
    <row r="95" spans="1:231" ht="14.1" customHeight="1">
      <c r="A95" s="372"/>
      <c r="B95" s="395"/>
      <c r="C95" s="395"/>
      <c r="E95" s="416"/>
      <c r="F95" s="372"/>
      <c r="G95" s="372"/>
      <c r="H95" s="372"/>
      <c r="I95" s="372"/>
      <c r="K95" s="387"/>
      <c r="L95" s="371"/>
      <c r="M95" s="371"/>
      <c r="N95" s="371"/>
      <c r="O95" s="371"/>
      <c r="P95" s="371"/>
      <c r="Q95" s="371"/>
      <c r="R95" s="371"/>
      <c r="S95" s="371"/>
      <c r="T95" s="371"/>
      <c r="U95" s="371"/>
      <c r="V95" s="371"/>
      <c r="W95" s="371"/>
      <c r="X95" s="372"/>
      <c r="Y95" s="372"/>
      <c r="Z95" s="372"/>
      <c r="AA95" s="372"/>
      <c r="AB95" s="372"/>
      <c r="AC95" s="372"/>
      <c r="AD95" s="372"/>
      <c r="AE95" s="372"/>
      <c r="AF95" s="372"/>
      <c r="AG95" s="372"/>
      <c r="AH95" s="372"/>
      <c r="AI95" s="372"/>
      <c r="AJ95" s="372"/>
      <c r="AK95" s="372"/>
      <c r="AL95" s="372"/>
      <c r="AM95" s="372"/>
      <c r="AN95" s="372"/>
      <c r="AO95" s="372"/>
      <c r="AP95" s="372"/>
      <c r="AQ95" s="372"/>
      <c r="AR95" s="372"/>
      <c r="AS95" s="372"/>
      <c r="AT95" s="372"/>
      <c r="AU95" s="372"/>
      <c r="AV95" s="372"/>
      <c r="AW95" s="372"/>
      <c r="AX95" s="372"/>
      <c r="AY95" s="372"/>
      <c r="AZ95" s="372"/>
      <c r="BA95" s="372"/>
      <c r="BB95" s="372"/>
      <c r="BC95" s="372"/>
      <c r="BD95" s="372"/>
      <c r="BE95" s="372"/>
      <c r="BF95" s="372"/>
      <c r="BG95" s="372"/>
      <c r="BH95" s="372"/>
      <c r="BI95" s="372"/>
      <c r="BJ95" s="372"/>
      <c r="BK95" s="372"/>
      <c r="BL95" s="372"/>
      <c r="BM95" s="372"/>
      <c r="BN95" s="372"/>
      <c r="BO95" s="372"/>
      <c r="BP95" s="372"/>
      <c r="BQ95" s="372"/>
      <c r="BR95" s="372"/>
      <c r="BS95" s="372"/>
      <c r="BT95" s="372"/>
      <c r="BU95" s="372"/>
      <c r="BV95" s="372"/>
      <c r="BW95" s="372"/>
      <c r="BX95" s="372"/>
      <c r="BY95" s="372"/>
      <c r="BZ95" s="372"/>
      <c r="CA95" s="372"/>
      <c r="CB95" s="372"/>
      <c r="CC95" s="372"/>
      <c r="CD95" s="372"/>
      <c r="CE95" s="372"/>
      <c r="CF95" s="372"/>
      <c r="CG95" s="372"/>
      <c r="CH95" s="372"/>
      <c r="CI95" s="372"/>
      <c r="CJ95" s="372"/>
      <c r="CK95" s="372"/>
      <c r="CL95" s="372"/>
      <c r="CM95" s="372"/>
      <c r="CN95" s="372"/>
      <c r="CO95" s="372"/>
      <c r="CP95" s="372"/>
      <c r="CQ95" s="372"/>
      <c r="CR95" s="372"/>
      <c r="CS95" s="372"/>
      <c r="CT95" s="372"/>
      <c r="CU95" s="372"/>
      <c r="CV95" s="372"/>
      <c r="CW95" s="372"/>
      <c r="CX95" s="372"/>
      <c r="CY95" s="372"/>
      <c r="CZ95" s="372"/>
      <c r="DA95" s="372"/>
      <c r="DB95" s="372"/>
      <c r="DC95" s="372"/>
      <c r="DD95" s="372"/>
      <c r="DE95" s="372"/>
      <c r="DF95" s="372"/>
      <c r="DG95" s="372"/>
      <c r="DH95" s="372"/>
      <c r="DI95" s="372"/>
      <c r="DJ95" s="372"/>
      <c r="DK95" s="372"/>
      <c r="DL95" s="372"/>
      <c r="DM95" s="372"/>
      <c r="DN95" s="372"/>
      <c r="DO95" s="372"/>
      <c r="DP95" s="372"/>
      <c r="DQ95" s="372"/>
      <c r="DR95" s="372"/>
      <c r="DS95" s="372"/>
      <c r="DT95" s="372"/>
      <c r="DU95" s="372"/>
      <c r="DV95" s="372"/>
      <c r="DW95" s="372"/>
      <c r="DX95" s="372"/>
      <c r="DY95" s="372"/>
      <c r="DZ95" s="372"/>
      <c r="EA95" s="372"/>
      <c r="EB95" s="372"/>
      <c r="EC95" s="372"/>
      <c r="ED95" s="372"/>
      <c r="EE95" s="372"/>
      <c r="EF95" s="372"/>
      <c r="EG95" s="372"/>
      <c r="EH95" s="372"/>
      <c r="EI95" s="372"/>
      <c r="EJ95" s="372"/>
      <c r="EK95" s="372"/>
      <c r="EL95" s="372"/>
      <c r="EM95" s="372"/>
      <c r="EN95" s="372"/>
      <c r="EO95" s="372"/>
      <c r="EP95" s="372"/>
      <c r="EQ95" s="372"/>
      <c r="ER95" s="372"/>
      <c r="ES95" s="372"/>
      <c r="ET95" s="372"/>
      <c r="EU95" s="372"/>
      <c r="EV95" s="372"/>
      <c r="EW95" s="372"/>
      <c r="EX95" s="372"/>
      <c r="EY95" s="372"/>
      <c r="EZ95" s="372"/>
      <c r="FA95" s="372"/>
      <c r="FB95" s="372"/>
      <c r="FC95" s="372"/>
      <c r="FD95" s="372"/>
      <c r="FE95" s="372"/>
      <c r="FF95" s="372"/>
      <c r="FG95" s="372"/>
      <c r="FH95" s="372"/>
      <c r="FI95" s="372"/>
      <c r="FJ95" s="372"/>
      <c r="FK95" s="372"/>
      <c r="FL95" s="372"/>
      <c r="FM95" s="372"/>
      <c r="FN95" s="372"/>
      <c r="FO95" s="372"/>
      <c r="FP95" s="372"/>
      <c r="FQ95" s="372"/>
      <c r="FR95" s="372"/>
      <c r="FS95" s="372"/>
      <c r="FT95" s="372"/>
      <c r="FU95" s="372"/>
      <c r="FV95" s="372"/>
      <c r="FW95" s="372"/>
      <c r="FX95" s="372"/>
      <c r="FY95" s="372"/>
      <c r="FZ95" s="372"/>
      <c r="GA95" s="372"/>
      <c r="GB95" s="372"/>
      <c r="GC95" s="372"/>
      <c r="GD95" s="372"/>
      <c r="GE95" s="372"/>
      <c r="GF95" s="372"/>
      <c r="GG95" s="372"/>
      <c r="GH95" s="372"/>
      <c r="GI95" s="372"/>
      <c r="GJ95" s="372"/>
      <c r="GK95" s="372"/>
      <c r="GL95" s="372"/>
      <c r="GM95" s="372"/>
      <c r="GN95" s="372"/>
      <c r="GO95" s="372"/>
      <c r="GP95" s="372"/>
      <c r="GQ95" s="372"/>
      <c r="GR95" s="372"/>
      <c r="GS95" s="372"/>
      <c r="GT95" s="372"/>
      <c r="GU95" s="372"/>
      <c r="GV95" s="372"/>
      <c r="GW95" s="372"/>
      <c r="GX95" s="372"/>
      <c r="GY95" s="372"/>
      <c r="GZ95" s="372"/>
      <c r="HA95" s="372"/>
      <c r="HB95" s="372"/>
      <c r="HC95" s="372"/>
      <c r="HD95" s="372"/>
      <c r="HE95" s="372"/>
      <c r="HF95" s="372"/>
      <c r="HG95" s="372"/>
      <c r="HH95" s="372"/>
      <c r="HI95" s="372"/>
      <c r="HJ95" s="372"/>
      <c r="HK95" s="372"/>
      <c r="HL95" s="372"/>
      <c r="HM95" s="372"/>
      <c r="HN95" s="372"/>
      <c r="HO95" s="372"/>
      <c r="HP95" s="372"/>
      <c r="HQ95" s="372"/>
      <c r="HR95" s="372"/>
      <c r="HS95" s="372"/>
      <c r="HT95" s="372"/>
      <c r="HU95" s="372"/>
      <c r="HV95" s="372"/>
      <c r="HW95" s="372"/>
    </row>
    <row r="96" spans="1:231" ht="14.1" customHeight="1">
      <c r="A96" s="372"/>
      <c r="B96" s="395"/>
      <c r="C96" s="395"/>
      <c r="E96" s="416"/>
      <c r="F96" s="372"/>
      <c r="G96" s="372"/>
      <c r="H96" s="372"/>
      <c r="I96" s="372"/>
      <c r="K96" s="387"/>
      <c r="L96" s="371"/>
      <c r="M96" s="371"/>
      <c r="N96" s="371"/>
      <c r="O96" s="371"/>
      <c r="P96" s="371"/>
      <c r="Q96" s="371"/>
      <c r="R96" s="371"/>
      <c r="S96" s="371"/>
      <c r="T96" s="371"/>
      <c r="U96" s="371"/>
      <c r="V96" s="371"/>
      <c r="W96" s="371"/>
      <c r="X96" s="372"/>
      <c r="Y96" s="372"/>
      <c r="Z96" s="372"/>
      <c r="AA96" s="372"/>
      <c r="AB96" s="372"/>
      <c r="AC96" s="372"/>
      <c r="AD96" s="372"/>
      <c r="AE96" s="372"/>
      <c r="AF96" s="372"/>
      <c r="AG96" s="372"/>
      <c r="AH96" s="372"/>
      <c r="AI96" s="372"/>
      <c r="AJ96" s="372"/>
      <c r="AK96" s="372"/>
      <c r="AL96" s="372"/>
      <c r="AM96" s="372"/>
      <c r="AN96" s="372"/>
      <c r="AO96" s="372"/>
      <c r="AP96" s="372"/>
      <c r="AQ96" s="372"/>
      <c r="AR96" s="372"/>
      <c r="AS96" s="372"/>
      <c r="AT96" s="372"/>
      <c r="AU96" s="372"/>
      <c r="AV96" s="372"/>
      <c r="AW96" s="372"/>
      <c r="AX96" s="372"/>
      <c r="AY96" s="372"/>
      <c r="AZ96" s="372"/>
      <c r="BA96" s="372"/>
      <c r="BB96" s="372"/>
      <c r="BC96" s="372"/>
      <c r="BD96" s="372"/>
      <c r="BE96" s="372"/>
      <c r="BF96" s="372"/>
      <c r="BG96" s="372"/>
      <c r="BH96" s="372"/>
      <c r="BI96" s="372"/>
      <c r="BJ96" s="372"/>
      <c r="BK96" s="372"/>
      <c r="BL96" s="372"/>
      <c r="BM96" s="372"/>
      <c r="BN96" s="372"/>
      <c r="BO96" s="372"/>
      <c r="BP96" s="372"/>
      <c r="BQ96" s="372"/>
      <c r="BR96" s="372"/>
      <c r="BS96" s="372"/>
      <c r="BT96" s="372"/>
      <c r="BU96" s="372"/>
      <c r="BV96" s="372"/>
      <c r="BW96" s="372"/>
      <c r="BX96" s="372"/>
      <c r="BY96" s="372"/>
      <c r="BZ96" s="372"/>
      <c r="CA96" s="372"/>
      <c r="CB96" s="372"/>
      <c r="CC96" s="372"/>
      <c r="CD96" s="372"/>
      <c r="CE96" s="372"/>
      <c r="CF96" s="372"/>
      <c r="CG96" s="372"/>
      <c r="CH96" s="372"/>
      <c r="CI96" s="372"/>
      <c r="CJ96" s="372"/>
      <c r="CK96" s="372"/>
      <c r="CL96" s="372"/>
      <c r="CM96" s="372"/>
      <c r="CN96" s="372"/>
      <c r="CO96" s="372"/>
      <c r="CP96" s="372"/>
      <c r="CQ96" s="372"/>
      <c r="CR96" s="372"/>
      <c r="CS96" s="372"/>
      <c r="CT96" s="372"/>
      <c r="CU96" s="372"/>
      <c r="CV96" s="372"/>
      <c r="CW96" s="372"/>
      <c r="CX96" s="372"/>
      <c r="CY96" s="372"/>
      <c r="CZ96" s="372"/>
      <c r="DA96" s="372"/>
      <c r="DB96" s="372"/>
      <c r="DC96" s="372"/>
      <c r="DD96" s="372"/>
      <c r="DE96" s="372"/>
      <c r="DF96" s="372"/>
      <c r="DG96" s="372"/>
      <c r="DH96" s="372"/>
      <c r="DI96" s="372"/>
      <c r="DJ96" s="372"/>
      <c r="DK96" s="372"/>
      <c r="DL96" s="372"/>
      <c r="DM96" s="372"/>
      <c r="DN96" s="372"/>
      <c r="DO96" s="372"/>
      <c r="DP96" s="372"/>
      <c r="DQ96" s="372"/>
      <c r="DR96" s="372"/>
      <c r="DS96" s="372"/>
      <c r="DT96" s="372"/>
      <c r="DU96" s="372"/>
      <c r="DV96" s="372"/>
      <c r="DW96" s="372"/>
      <c r="DX96" s="372"/>
      <c r="DY96" s="372"/>
      <c r="DZ96" s="372"/>
      <c r="EA96" s="372"/>
      <c r="EB96" s="372"/>
      <c r="EC96" s="372"/>
      <c r="ED96" s="372"/>
      <c r="EE96" s="372"/>
      <c r="EF96" s="372"/>
      <c r="EG96" s="372"/>
      <c r="EH96" s="372"/>
      <c r="EI96" s="372"/>
      <c r="EJ96" s="372"/>
      <c r="EK96" s="372"/>
      <c r="EL96" s="372"/>
      <c r="EM96" s="372"/>
      <c r="EN96" s="372"/>
      <c r="EO96" s="372"/>
      <c r="EP96" s="372"/>
      <c r="EQ96" s="372"/>
      <c r="ER96" s="372"/>
      <c r="ES96" s="372"/>
      <c r="ET96" s="372"/>
      <c r="EU96" s="372"/>
      <c r="EV96" s="372"/>
      <c r="EW96" s="372"/>
      <c r="EX96" s="372"/>
      <c r="EY96" s="372"/>
      <c r="EZ96" s="372"/>
      <c r="FA96" s="372"/>
      <c r="FB96" s="372"/>
      <c r="FC96" s="372"/>
      <c r="FD96" s="372"/>
      <c r="FE96" s="372"/>
      <c r="FF96" s="372"/>
      <c r="FG96" s="372"/>
      <c r="FH96" s="372"/>
      <c r="FI96" s="372"/>
      <c r="FJ96" s="372"/>
      <c r="FK96" s="372"/>
      <c r="FL96" s="372"/>
      <c r="FM96" s="372"/>
      <c r="FN96" s="372"/>
      <c r="FO96" s="372"/>
      <c r="FP96" s="372"/>
      <c r="FQ96" s="372"/>
      <c r="FR96" s="372"/>
      <c r="FS96" s="372"/>
      <c r="FT96" s="372"/>
      <c r="FU96" s="372"/>
      <c r="FV96" s="372"/>
      <c r="FW96" s="372"/>
      <c r="FX96" s="372"/>
      <c r="FY96" s="372"/>
      <c r="FZ96" s="372"/>
      <c r="GA96" s="372"/>
      <c r="GB96" s="372"/>
      <c r="GC96" s="372"/>
      <c r="GD96" s="372"/>
      <c r="GE96" s="372"/>
      <c r="GF96" s="372"/>
      <c r="GG96" s="372"/>
      <c r="GH96" s="372"/>
      <c r="GI96" s="372"/>
      <c r="GJ96" s="372"/>
      <c r="GK96" s="372"/>
      <c r="GL96" s="372"/>
      <c r="GM96" s="372"/>
      <c r="GN96" s="372"/>
      <c r="GO96" s="372"/>
      <c r="GP96" s="372"/>
      <c r="GQ96" s="372"/>
      <c r="GR96" s="372"/>
      <c r="GS96" s="372"/>
      <c r="GT96" s="372"/>
      <c r="GU96" s="372"/>
      <c r="GV96" s="372"/>
      <c r="GW96" s="372"/>
      <c r="GX96" s="372"/>
      <c r="GY96" s="372"/>
      <c r="GZ96" s="372"/>
      <c r="HA96" s="372"/>
      <c r="HB96" s="372"/>
      <c r="HC96" s="372"/>
      <c r="HD96" s="372"/>
      <c r="HE96" s="372"/>
      <c r="HF96" s="372"/>
      <c r="HG96" s="372"/>
      <c r="HH96" s="372"/>
      <c r="HI96" s="372"/>
      <c r="HJ96" s="372"/>
      <c r="HK96" s="372"/>
      <c r="HL96" s="372"/>
      <c r="HM96" s="372"/>
      <c r="HN96" s="372"/>
      <c r="HO96" s="372"/>
      <c r="HP96" s="372"/>
      <c r="HQ96" s="372"/>
      <c r="HR96" s="372"/>
      <c r="HS96" s="372"/>
      <c r="HT96" s="372"/>
      <c r="HU96" s="372"/>
      <c r="HV96" s="372"/>
      <c r="HW96" s="372"/>
    </row>
    <row r="97" spans="1:231" ht="14.1" customHeight="1">
      <c r="A97" s="372"/>
      <c r="B97" s="395"/>
      <c r="C97" s="395"/>
      <c r="E97" s="416"/>
      <c r="F97" s="372"/>
      <c r="G97" s="372"/>
      <c r="H97" s="372"/>
      <c r="I97" s="372"/>
      <c r="K97" s="387"/>
      <c r="L97" s="371"/>
      <c r="M97" s="371"/>
      <c r="N97" s="371"/>
      <c r="O97" s="371"/>
      <c r="P97" s="371"/>
      <c r="Q97" s="371"/>
      <c r="R97" s="371"/>
      <c r="S97" s="371"/>
      <c r="T97" s="371"/>
      <c r="U97" s="371"/>
      <c r="V97" s="371"/>
      <c r="W97" s="371"/>
      <c r="X97" s="372"/>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372"/>
      <c r="AY97" s="372"/>
      <c r="AZ97" s="372"/>
      <c r="BA97" s="372"/>
      <c r="BB97" s="372"/>
      <c r="BC97" s="372"/>
      <c r="BD97" s="372"/>
      <c r="BE97" s="372"/>
      <c r="BF97" s="372"/>
      <c r="BG97" s="372"/>
      <c r="BH97" s="372"/>
      <c r="BI97" s="372"/>
      <c r="BJ97" s="372"/>
      <c r="BK97" s="372"/>
      <c r="BL97" s="372"/>
      <c r="BM97" s="372"/>
      <c r="BN97" s="372"/>
      <c r="BO97" s="372"/>
      <c r="BP97" s="372"/>
      <c r="BQ97" s="372"/>
      <c r="BR97" s="372"/>
      <c r="BS97" s="372"/>
      <c r="BT97" s="372"/>
      <c r="BU97" s="372"/>
      <c r="BV97" s="372"/>
      <c r="BW97" s="372"/>
      <c r="BX97" s="372"/>
      <c r="BY97" s="372"/>
      <c r="BZ97" s="372"/>
      <c r="CA97" s="372"/>
      <c r="CB97" s="372"/>
      <c r="CC97" s="372"/>
      <c r="CD97" s="372"/>
      <c r="CE97" s="372"/>
      <c r="CF97" s="372"/>
      <c r="CG97" s="372"/>
      <c r="CH97" s="372"/>
      <c r="CI97" s="372"/>
      <c r="CJ97" s="372"/>
      <c r="CK97" s="372"/>
      <c r="CL97" s="372"/>
      <c r="CM97" s="372"/>
      <c r="CN97" s="372"/>
      <c r="CO97" s="372"/>
      <c r="CP97" s="372"/>
      <c r="CQ97" s="372"/>
      <c r="CR97" s="372"/>
      <c r="CS97" s="372"/>
      <c r="CT97" s="372"/>
      <c r="CU97" s="372"/>
      <c r="CV97" s="372"/>
      <c r="CW97" s="372"/>
      <c r="CX97" s="372"/>
      <c r="CY97" s="372"/>
      <c r="CZ97" s="372"/>
      <c r="DA97" s="372"/>
      <c r="DB97" s="372"/>
      <c r="DC97" s="372"/>
      <c r="DD97" s="372"/>
      <c r="DE97" s="372"/>
      <c r="DF97" s="372"/>
      <c r="DG97" s="372"/>
      <c r="DH97" s="372"/>
      <c r="DI97" s="372"/>
      <c r="DJ97" s="372"/>
      <c r="DK97" s="372"/>
      <c r="DL97" s="372"/>
      <c r="DM97" s="372"/>
      <c r="DN97" s="372"/>
      <c r="DO97" s="372"/>
      <c r="DP97" s="372"/>
      <c r="DQ97" s="372"/>
      <c r="DR97" s="372"/>
      <c r="DS97" s="372"/>
      <c r="DT97" s="372"/>
      <c r="DU97" s="372"/>
      <c r="DV97" s="372"/>
      <c r="DW97" s="372"/>
      <c r="DX97" s="372"/>
      <c r="DY97" s="372"/>
      <c r="DZ97" s="372"/>
      <c r="EA97" s="372"/>
      <c r="EB97" s="372"/>
      <c r="EC97" s="372"/>
      <c r="ED97" s="372"/>
      <c r="EE97" s="372"/>
      <c r="EF97" s="372"/>
      <c r="EG97" s="372"/>
      <c r="EH97" s="372"/>
      <c r="EI97" s="372"/>
      <c r="EJ97" s="372"/>
      <c r="EK97" s="372"/>
      <c r="EL97" s="372"/>
      <c r="EM97" s="372"/>
      <c r="EN97" s="372"/>
      <c r="EO97" s="372"/>
      <c r="EP97" s="372"/>
      <c r="EQ97" s="372"/>
      <c r="ER97" s="372"/>
      <c r="ES97" s="372"/>
      <c r="ET97" s="372"/>
      <c r="EU97" s="372"/>
      <c r="EV97" s="372"/>
      <c r="EW97" s="372"/>
      <c r="EX97" s="372"/>
      <c r="EY97" s="372"/>
      <c r="EZ97" s="372"/>
      <c r="FA97" s="372"/>
      <c r="FB97" s="372"/>
      <c r="FC97" s="372"/>
      <c r="FD97" s="372"/>
      <c r="FE97" s="372"/>
      <c r="FF97" s="372"/>
      <c r="FG97" s="372"/>
      <c r="FH97" s="372"/>
      <c r="FI97" s="372"/>
      <c r="FJ97" s="372"/>
      <c r="FK97" s="372"/>
      <c r="FL97" s="372"/>
      <c r="FM97" s="372"/>
      <c r="FN97" s="372"/>
      <c r="FO97" s="372"/>
      <c r="FP97" s="372"/>
      <c r="FQ97" s="372"/>
      <c r="FR97" s="372"/>
      <c r="FS97" s="372"/>
      <c r="FT97" s="372"/>
      <c r="FU97" s="372"/>
      <c r="FV97" s="372"/>
      <c r="FW97" s="372"/>
      <c r="FX97" s="372"/>
      <c r="FY97" s="372"/>
      <c r="FZ97" s="372"/>
      <c r="GA97" s="372"/>
      <c r="GB97" s="372"/>
      <c r="GC97" s="372"/>
      <c r="GD97" s="372"/>
      <c r="GE97" s="372"/>
      <c r="GF97" s="372"/>
      <c r="GG97" s="372"/>
      <c r="GH97" s="372"/>
      <c r="GI97" s="372"/>
      <c r="GJ97" s="372"/>
      <c r="GK97" s="372"/>
      <c r="GL97" s="372"/>
      <c r="GM97" s="372"/>
      <c r="GN97" s="372"/>
      <c r="GO97" s="372"/>
      <c r="GP97" s="372"/>
      <c r="GQ97" s="372"/>
      <c r="GR97" s="372"/>
      <c r="GS97" s="372"/>
      <c r="GT97" s="372"/>
      <c r="GU97" s="372"/>
      <c r="GV97" s="372"/>
      <c r="GW97" s="372"/>
      <c r="GX97" s="372"/>
      <c r="GY97" s="372"/>
      <c r="GZ97" s="372"/>
      <c r="HA97" s="372"/>
      <c r="HB97" s="372"/>
      <c r="HC97" s="372"/>
      <c r="HD97" s="372"/>
      <c r="HE97" s="372"/>
      <c r="HF97" s="372"/>
      <c r="HG97" s="372"/>
      <c r="HH97" s="372"/>
      <c r="HI97" s="372"/>
      <c r="HJ97" s="372"/>
      <c r="HK97" s="372"/>
      <c r="HL97" s="372"/>
      <c r="HM97" s="372"/>
      <c r="HN97" s="372"/>
      <c r="HO97" s="372"/>
      <c r="HP97" s="372"/>
      <c r="HQ97" s="372"/>
      <c r="HR97" s="372"/>
      <c r="HS97" s="372"/>
      <c r="HT97" s="372"/>
      <c r="HU97" s="372"/>
      <c r="HV97" s="372"/>
      <c r="HW97" s="372"/>
    </row>
    <row r="98" spans="1:231" ht="14.1" customHeight="1">
      <c r="A98" s="372"/>
      <c r="B98" s="395"/>
      <c r="C98" s="395"/>
      <c r="E98" s="416"/>
      <c r="F98" s="372"/>
      <c r="G98" s="372"/>
      <c r="H98" s="372"/>
      <c r="I98" s="372"/>
      <c r="K98" s="387"/>
      <c r="L98" s="371"/>
      <c r="M98" s="371"/>
      <c r="N98" s="371"/>
      <c r="O98" s="371"/>
      <c r="P98" s="371"/>
      <c r="Q98" s="371"/>
      <c r="R98" s="371"/>
      <c r="S98" s="371"/>
      <c r="T98" s="371"/>
      <c r="U98" s="371"/>
      <c r="V98" s="371"/>
      <c r="W98" s="371"/>
      <c r="X98" s="372"/>
      <c r="Y98" s="372"/>
      <c r="Z98" s="372"/>
      <c r="AA98" s="372"/>
      <c r="AB98" s="372"/>
      <c r="AC98" s="372"/>
      <c r="AD98" s="372"/>
      <c r="AE98" s="372"/>
      <c r="AF98" s="372"/>
      <c r="AG98" s="372"/>
      <c r="AH98" s="372"/>
      <c r="AI98" s="372"/>
      <c r="AJ98" s="372"/>
      <c r="AK98" s="372"/>
      <c r="AL98" s="372"/>
      <c r="AM98" s="372"/>
      <c r="AN98" s="372"/>
      <c r="AO98" s="372"/>
      <c r="AP98" s="372"/>
      <c r="AQ98" s="372"/>
      <c r="AR98" s="372"/>
      <c r="AS98" s="372"/>
      <c r="AT98" s="372"/>
      <c r="AU98" s="372"/>
      <c r="AV98" s="372"/>
      <c r="AW98" s="372"/>
      <c r="AX98" s="372"/>
      <c r="AY98" s="372"/>
      <c r="AZ98" s="372"/>
      <c r="BA98" s="372"/>
      <c r="BB98" s="372"/>
      <c r="BC98" s="372"/>
      <c r="BD98" s="372"/>
      <c r="BE98" s="372"/>
      <c r="BF98" s="372"/>
      <c r="BG98" s="372"/>
      <c r="BH98" s="372"/>
      <c r="BI98" s="372"/>
      <c r="BJ98" s="372"/>
      <c r="BK98" s="372"/>
      <c r="BL98" s="372"/>
      <c r="BM98" s="372"/>
      <c r="BN98" s="372"/>
      <c r="BO98" s="372"/>
      <c r="BP98" s="372"/>
      <c r="BQ98" s="372"/>
      <c r="BR98" s="372"/>
      <c r="BS98" s="372"/>
      <c r="BT98" s="372"/>
      <c r="BU98" s="372"/>
      <c r="BV98" s="372"/>
      <c r="BW98" s="372"/>
      <c r="BX98" s="372"/>
      <c r="BY98" s="372"/>
      <c r="BZ98" s="372"/>
      <c r="CA98" s="372"/>
      <c r="CB98" s="372"/>
      <c r="CC98" s="372"/>
      <c r="CD98" s="372"/>
      <c r="CE98" s="372"/>
      <c r="CF98" s="372"/>
      <c r="CG98" s="372"/>
      <c r="CH98" s="372"/>
      <c r="CI98" s="372"/>
      <c r="CJ98" s="372"/>
      <c r="CK98" s="372"/>
      <c r="CL98" s="372"/>
      <c r="CM98" s="372"/>
      <c r="CN98" s="372"/>
      <c r="CO98" s="372"/>
      <c r="CP98" s="372"/>
      <c r="CQ98" s="372"/>
      <c r="CR98" s="372"/>
      <c r="CS98" s="372"/>
      <c r="CT98" s="372"/>
      <c r="CU98" s="372"/>
      <c r="CV98" s="372"/>
      <c r="CW98" s="372"/>
      <c r="CX98" s="372"/>
      <c r="CY98" s="372"/>
      <c r="CZ98" s="372"/>
      <c r="DA98" s="372"/>
      <c r="DB98" s="372"/>
      <c r="DC98" s="372"/>
      <c r="DD98" s="372"/>
      <c r="DE98" s="372"/>
      <c r="DF98" s="372"/>
      <c r="DG98" s="372"/>
      <c r="DH98" s="372"/>
      <c r="DI98" s="372"/>
      <c r="DJ98" s="372"/>
      <c r="DK98" s="372"/>
      <c r="DL98" s="372"/>
      <c r="DM98" s="372"/>
      <c r="DN98" s="372"/>
      <c r="DO98" s="372"/>
      <c r="DP98" s="372"/>
      <c r="DQ98" s="372"/>
      <c r="DR98" s="372"/>
      <c r="DS98" s="372"/>
      <c r="DT98" s="372"/>
      <c r="DU98" s="372"/>
      <c r="DV98" s="372"/>
      <c r="DW98" s="372"/>
      <c r="DX98" s="372"/>
      <c r="DY98" s="372"/>
      <c r="DZ98" s="372"/>
      <c r="EA98" s="372"/>
      <c r="EB98" s="372"/>
      <c r="EC98" s="372"/>
      <c r="ED98" s="372"/>
      <c r="EE98" s="372"/>
      <c r="EF98" s="372"/>
      <c r="EG98" s="372"/>
      <c r="EH98" s="372"/>
      <c r="EI98" s="372"/>
      <c r="EJ98" s="372"/>
      <c r="EK98" s="372"/>
      <c r="EL98" s="372"/>
      <c r="EM98" s="372"/>
      <c r="EN98" s="372"/>
      <c r="EO98" s="372"/>
      <c r="EP98" s="372"/>
      <c r="EQ98" s="372"/>
      <c r="ER98" s="372"/>
      <c r="ES98" s="372"/>
      <c r="ET98" s="372"/>
      <c r="EU98" s="372"/>
      <c r="EV98" s="372"/>
      <c r="EW98" s="372"/>
      <c r="EX98" s="372"/>
      <c r="EY98" s="372"/>
      <c r="EZ98" s="372"/>
      <c r="FA98" s="372"/>
      <c r="FB98" s="372"/>
      <c r="FC98" s="372"/>
      <c r="FD98" s="372"/>
      <c r="FE98" s="372"/>
      <c r="FF98" s="372"/>
      <c r="FG98" s="372"/>
      <c r="FH98" s="372"/>
      <c r="FI98" s="372"/>
      <c r="FJ98" s="372"/>
      <c r="FK98" s="372"/>
      <c r="FL98" s="372"/>
      <c r="FM98" s="372"/>
      <c r="FN98" s="372"/>
      <c r="FO98" s="372"/>
      <c r="FP98" s="372"/>
      <c r="FQ98" s="372"/>
      <c r="FR98" s="372"/>
      <c r="FS98" s="372"/>
      <c r="FT98" s="372"/>
      <c r="FU98" s="372"/>
      <c r="FV98" s="372"/>
      <c r="FW98" s="372"/>
      <c r="FX98" s="372"/>
      <c r="FY98" s="372"/>
      <c r="FZ98" s="372"/>
      <c r="GA98" s="372"/>
      <c r="GB98" s="372"/>
      <c r="GC98" s="372"/>
      <c r="GD98" s="372"/>
      <c r="GE98" s="372"/>
      <c r="GF98" s="372"/>
      <c r="GG98" s="372"/>
      <c r="GH98" s="372"/>
      <c r="GI98" s="372"/>
      <c r="GJ98" s="372"/>
      <c r="GK98" s="372"/>
      <c r="GL98" s="372"/>
      <c r="GM98" s="372"/>
      <c r="GN98" s="372"/>
      <c r="GO98" s="372"/>
      <c r="GP98" s="372"/>
      <c r="GQ98" s="372"/>
      <c r="GR98" s="372"/>
      <c r="GS98" s="372"/>
      <c r="GT98" s="372"/>
      <c r="GU98" s="372"/>
      <c r="GV98" s="372"/>
      <c r="GW98" s="372"/>
      <c r="GX98" s="372"/>
      <c r="GY98" s="372"/>
      <c r="GZ98" s="372"/>
      <c r="HA98" s="372"/>
      <c r="HB98" s="372"/>
      <c r="HC98" s="372"/>
      <c r="HD98" s="372"/>
      <c r="HE98" s="372"/>
      <c r="HF98" s="372"/>
      <c r="HG98" s="372"/>
      <c r="HH98" s="372"/>
      <c r="HI98" s="372"/>
      <c r="HJ98" s="372"/>
      <c r="HK98" s="372"/>
      <c r="HL98" s="372"/>
      <c r="HM98" s="372"/>
      <c r="HN98" s="372"/>
      <c r="HO98" s="372"/>
      <c r="HP98" s="372"/>
      <c r="HQ98" s="372"/>
      <c r="HR98" s="372"/>
      <c r="HS98" s="372"/>
      <c r="HT98" s="372"/>
      <c r="HU98" s="372"/>
      <c r="HV98" s="372"/>
      <c r="HW98" s="372"/>
    </row>
    <row r="99" spans="1:231" ht="14.1" customHeight="1">
      <c r="A99" s="372"/>
      <c r="B99" s="395"/>
      <c r="C99" s="395"/>
      <c r="E99" s="416"/>
      <c r="F99" s="372"/>
      <c r="G99" s="372"/>
      <c r="H99" s="372"/>
      <c r="I99" s="372"/>
      <c r="K99" s="387"/>
      <c r="L99" s="371"/>
      <c r="M99" s="371"/>
      <c r="N99" s="371"/>
      <c r="O99" s="371"/>
      <c r="P99" s="371"/>
      <c r="Q99" s="371"/>
      <c r="R99" s="371"/>
      <c r="S99" s="371"/>
      <c r="T99" s="371"/>
      <c r="U99" s="371"/>
      <c r="V99" s="371"/>
      <c r="W99" s="371"/>
      <c r="X99" s="372"/>
      <c r="Y99" s="372"/>
      <c r="Z99" s="372"/>
      <c r="AA99" s="372"/>
      <c r="AB99" s="372"/>
      <c r="AC99" s="372"/>
      <c r="AD99" s="372"/>
      <c r="AE99" s="372"/>
      <c r="AF99" s="372"/>
      <c r="AG99" s="372"/>
      <c r="AH99" s="372"/>
      <c r="AI99" s="372"/>
      <c r="AJ99" s="372"/>
      <c r="AK99" s="372"/>
      <c r="AL99" s="372"/>
      <c r="AM99" s="372"/>
      <c r="AN99" s="372"/>
      <c r="AO99" s="372"/>
      <c r="AP99" s="372"/>
      <c r="AQ99" s="372"/>
      <c r="AR99" s="372"/>
      <c r="AS99" s="372"/>
      <c r="AT99" s="372"/>
      <c r="AU99" s="372"/>
      <c r="AV99" s="372"/>
      <c r="AW99" s="372"/>
      <c r="AX99" s="372"/>
      <c r="AY99" s="372"/>
      <c r="AZ99" s="372"/>
      <c r="BA99" s="372"/>
      <c r="BB99" s="372"/>
      <c r="BC99" s="372"/>
      <c r="BD99" s="372"/>
      <c r="BE99" s="372"/>
      <c r="BF99" s="372"/>
      <c r="BG99" s="372"/>
      <c r="BH99" s="372"/>
      <c r="BI99" s="372"/>
      <c r="BJ99" s="372"/>
      <c r="BK99" s="372"/>
      <c r="BL99" s="372"/>
      <c r="BM99" s="372"/>
      <c r="BN99" s="372"/>
      <c r="BO99" s="372"/>
      <c r="BP99" s="372"/>
      <c r="BQ99" s="372"/>
      <c r="BR99" s="372"/>
      <c r="BS99" s="372"/>
      <c r="BT99" s="372"/>
      <c r="BU99" s="372"/>
      <c r="BV99" s="372"/>
      <c r="BW99" s="372"/>
      <c r="BX99" s="372"/>
      <c r="BY99" s="372"/>
      <c r="BZ99" s="372"/>
      <c r="CA99" s="372"/>
      <c r="CB99" s="372"/>
      <c r="CC99" s="372"/>
      <c r="CD99" s="372"/>
      <c r="CE99" s="372"/>
      <c r="CF99" s="372"/>
      <c r="CG99" s="372"/>
      <c r="CH99" s="372"/>
      <c r="CI99" s="372"/>
      <c r="CJ99" s="372"/>
      <c r="CK99" s="372"/>
      <c r="CL99" s="372"/>
      <c r="CM99" s="372"/>
      <c r="CN99" s="372"/>
      <c r="CO99" s="372"/>
      <c r="CP99" s="372"/>
      <c r="CQ99" s="372"/>
      <c r="CR99" s="372"/>
      <c r="CS99" s="372"/>
      <c r="CT99" s="372"/>
      <c r="CU99" s="372"/>
      <c r="CV99" s="372"/>
      <c r="CW99" s="372"/>
      <c r="CX99" s="372"/>
      <c r="CY99" s="372"/>
      <c r="CZ99" s="372"/>
      <c r="DA99" s="372"/>
      <c r="DB99" s="372"/>
      <c r="DC99" s="372"/>
      <c r="DD99" s="372"/>
      <c r="DE99" s="372"/>
      <c r="DF99" s="372"/>
      <c r="DG99" s="372"/>
      <c r="DH99" s="372"/>
      <c r="DI99" s="372"/>
      <c r="DJ99" s="372"/>
      <c r="DK99" s="372"/>
      <c r="DL99" s="372"/>
      <c r="DM99" s="372"/>
      <c r="DN99" s="372"/>
      <c r="DO99" s="372"/>
      <c r="DP99" s="372"/>
      <c r="DQ99" s="372"/>
      <c r="DR99" s="372"/>
      <c r="DS99" s="372"/>
      <c r="DT99" s="372"/>
      <c r="DU99" s="372"/>
      <c r="DV99" s="372"/>
      <c r="DW99" s="372"/>
      <c r="DX99" s="372"/>
      <c r="DY99" s="372"/>
      <c r="DZ99" s="372"/>
      <c r="EA99" s="372"/>
      <c r="EB99" s="372"/>
      <c r="EC99" s="372"/>
      <c r="ED99" s="372"/>
      <c r="EE99" s="372"/>
      <c r="EF99" s="372"/>
      <c r="EG99" s="372"/>
      <c r="EH99" s="372"/>
      <c r="EI99" s="372"/>
      <c r="EJ99" s="372"/>
      <c r="EK99" s="372"/>
      <c r="EL99" s="372"/>
      <c r="EM99" s="372"/>
      <c r="EN99" s="372"/>
      <c r="EO99" s="372"/>
      <c r="EP99" s="372"/>
      <c r="EQ99" s="372"/>
      <c r="ER99" s="372"/>
      <c r="ES99" s="372"/>
      <c r="ET99" s="372"/>
      <c r="EU99" s="372"/>
      <c r="EV99" s="372"/>
      <c r="EW99" s="372"/>
      <c r="EX99" s="372"/>
      <c r="EY99" s="372"/>
      <c r="EZ99" s="372"/>
      <c r="FA99" s="372"/>
      <c r="FB99" s="372"/>
      <c r="FC99" s="372"/>
      <c r="FD99" s="372"/>
      <c r="FE99" s="372"/>
      <c r="FF99" s="372"/>
      <c r="FG99" s="372"/>
      <c r="FH99" s="372"/>
      <c r="FI99" s="372"/>
      <c r="FJ99" s="372"/>
      <c r="FK99" s="372"/>
      <c r="FL99" s="372"/>
      <c r="FM99" s="372"/>
      <c r="FN99" s="372"/>
      <c r="FO99" s="372"/>
      <c r="FP99" s="372"/>
      <c r="FQ99" s="372"/>
      <c r="FR99" s="372"/>
      <c r="FS99" s="372"/>
      <c r="FT99" s="372"/>
      <c r="FU99" s="372"/>
      <c r="FV99" s="372"/>
      <c r="FW99" s="372"/>
      <c r="FX99" s="372"/>
      <c r="FY99" s="372"/>
      <c r="FZ99" s="372"/>
      <c r="GA99" s="372"/>
      <c r="GB99" s="372"/>
      <c r="GC99" s="372"/>
      <c r="GD99" s="372"/>
      <c r="GE99" s="372"/>
      <c r="GF99" s="372"/>
      <c r="GG99" s="372"/>
      <c r="GH99" s="372"/>
      <c r="GI99" s="372"/>
      <c r="GJ99" s="372"/>
      <c r="GK99" s="372"/>
      <c r="GL99" s="372"/>
      <c r="GM99" s="372"/>
      <c r="GN99" s="372"/>
      <c r="GO99" s="372"/>
      <c r="GP99" s="372"/>
      <c r="GQ99" s="372"/>
      <c r="GR99" s="372"/>
      <c r="GS99" s="372"/>
      <c r="GT99" s="372"/>
      <c r="GU99" s="372"/>
      <c r="GV99" s="372"/>
      <c r="GW99" s="372"/>
      <c r="GX99" s="372"/>
      <c r="GY99" s="372"/>
      <c r="GZ99" s="372"/>
      <c r="HA99" s="372"/>
      <c r="HB99" s="372"/>
      <c r="HC99" s="372"/>
      <c r="HD99" s="372"/>
      <c r="HE99" s="372"/>
      <c r="HF99" s="372"/>
      <c r="HG99" s="372"/>
      <c r="HH99" s="372"/>
      <c r="HI99" s="372"/>
      <c r="HJ99" s="372"/>
      <c r="HK99" s="372"/>
      <c r="HL99" s="372"/>
      <c r="HM99" s="372"/>
      <c r="HN99" s="372"/>
      <c r="HO99" s="372"/>
      <c r="HP99" s="372"/>
      <c r="HQ99" s="372"/>
      <c r="HR99" s="372"/>
      <c r="HS99" s="372"/>
      <c r="HT99" s="372"/>
      <c r="HU99" s="372"/>
      <c r="HV99" s="372"/>
      <c r="HW99" s="372"/>
    </row>
    <row r="100" spans="1:231" ht="14.1" customHeight="1">
      <c r="A100" s="372"/>
      <c r="B100" s="395"/>
      <c r="C100" s="395"/>
      <c r="E100" s="416"/>
      <c r="F100" s="372"/>
      <c r="G100" s="372"/>
      <c r="H100" s="372"/>
      <c r="I100" s="372"/>
      <c r="K100" s="387"/>
      <c r="L100" s="371"/>
      <c r="M100" s="371"/>
      <c r="N100" s="371"/>
      <c r="O100" s="371"/>
      <c r="P100" s="371"/>
      <c r="Q100" s="371"/>
      <c r="R100" s="371"/>
      <c r="S100" s="371"/>
      <c r="T100" s="371"/>
      <c r="U100" s="371"/>
      <c r="V100" s="371"/>
      <c r="W100" s="371"/>
      <c r="X100" s="372"/>
      <c r="Y100" s="372"/>
      <c r="Z100" s="372"/>
      <c r="AA100" s="372"/>
      <c r="AB100" s="372"/>
      <c r="AC100" s="372"/>
      <c r="AD100" s="372"/>
      <c r="AE100" s="372"/>
      <c r="AF100" s="372"/>
      <c r="AG100" s="372"/>
      <c r="AH100" s="372"/>
      <c r="AI100" s="372"/>
      <c r="AJ100" s="372"/>
      <c r="AK100" s="372"/>
      <c r="AL100" s="372"/>
      <c r="AM100" s="372"/>
      <c r="AN100" s="372"/>
      <c r="AO100" s="372"/>
      <c r="AP100" s="372"/>
      <c r="AQ100" s="372"/>
      <c r="AR100" s="372"/>
      <c r="AS100" s="372"/>
      <c r="AT100" s="372"/>
      <c r="AU100" s="372"/>
      <c r="AV100" s="372"/>
      <c r="AW100" s="372"/>
      <c r="AX100" s="372"/>
      <c r="AY100" s="372"/>
      <c r="AZ100" s="372"/>
      <c r="BA100" s="372"/>
      <c r="BB100" s="372"/>
      <c r="BC100" s="372"/>
      <c r="BD100" s="372"/>
      <c r="BE100" s="372"/>
      <c r="BF100" s="372"/>
      <c r="BG100" s="372"/>
      <c r="BH100" s="372"/>
      <c r="BI100" s="372"/>
      <c r="BJ100" s="372"/>
      <c r="BK100" s="372"/>
      <c r="BL100" s="372"/>
      <c r="BM100" s="372"/>
      <c r="BN100" s="372"/>
      <c r="BO100" s="372"/>
      <c r="BP100" s="372"/>
      <c r="BQ100" s="372"/>
      <c r="BR100" s="372"/>
      <c r="BS100" s="372"/>
      <c r="BT100" s="372"/>
      <c r="BU100" s="372"/>
      <c r="BV100" s="372"/>
      <c r="BW100" s="372"/>
      <c r="BX100" s="372"/>
      <c r="BY100" s="372"/>
      <c r="BZ100" s="372"/>
      <c r="CA100" s="372"/>
      <c r="CB100" s="372"/>
      <c r="CC100" s="372"/>
      <c r="CD100" s="372"/>
      <c r="CE100" s="372"/>
      <c r="CF100" s="372"/>
      <c r="CG100" s="372"/>
      <c r="CH100" s="372"/>
      <c r="CI100" s="372"/>
      <c r="CJ100" s="372"/>
      <c r="CK100" s="372"/>
      <c r="CL100" s="372"/>
      <c r="CM100" s="372"/>
      <c r="CN100" s="372"/>
      <c r="CO100" s="372"/>
      <c r="CP100" s="372"/>
      <c r="CQ100" s="372"/>
      <c r="CR100" s="372"/>
      <c r="CS100" s="372"/>
      <c r="CT100" s="372"/>
      <c r="CU100" s="372"/>
      <c r="CV100" s="372"/>
      <c r="CW100" s="372"/>
      <c r="CX100" s="372"/>
      <c r="CY100" s="372"/>
      <c r="CZ100" s="372"/>
      <c r="DA100" s="372"/>
      <c r="DB100" s="372"/>
      <c r="DC100" s="372"/>
      <c r="DD100" s="372"/>
      <c r="DE100" s="372"/>
      <c r="DF100" s="372"/>
      <c r="DG100" s="372"/>
      <c r="DH100" s="372"/>
      <c r="DI100" s="372"/>
      <c r="DJ100" s="372"/>
      <c r="DK100" s="372"/>
      <c r="DL100" s="372"/>
      <c r="DM100" s="372"/>
      <c r="DN100" s="372"/>
      <c r="DO100" s="372"/>
      <c r="DP100" s="372"/>
      <c r="DQ100" s="372"/>
      <c r="DR100" s="372"/>
      <c r="DS100" s="372"/>
      <c r="DT100" s="372"/>
      <c r="DU100" s="372"/>
      <c r="DV100" s="372"/>
      <c r="DW100" s="372"/>
      <c r="DX100" s="372"/>
      <c r="DY100" s="372"/>
      <c r="DZ100" s="372"/>
      <c r="EA100" s="372"/>
      <c r="EB100" s="372"/>
      <c r="EC100" s="372"/>
      <c r="ED100" s="372"/>
      <c r="EE100" s="372"/>
      <c r="EF100" s="372"/>
      <c r="EG100" s="372"/>
      <c r="EH100" s="372"/>
      <c r="EI100" s="372"/>
      <c r="EJ100" s="372"/>
      <c r="EK100" s="372"/>
      <c r="EL100" s="372"/>
      <c r="EM100" s="372"/>
      <c r="EN100" s="372"/>
      <c r="EO100" s="372"/>
      <c r="EP100" s="372"/>
      <c r="EQ100" s="372"/>
      <c r="ER100" s="372"/>
      <c r="ES100" s="372"/>
      <c r="ET100" s="372"/>
      <c r="EU100" s="372"/>
      <c r="EV100" s="372"/>
      <c r="EW100" s="372"/>
      <c r="EX100" s="372"/>
      <c r="EY100" s="372"/>
      <c r="EZ100" s="372"/>
      <c r="FA100" s="372"/>
      <c r="FB100" s="372"/>
      <c r="FC100" s="372"/>
      <c r="FD100" s="372"/>
      <c r="FE100" s="372"/>
      <c r="FF100" s="372"/>
      <c r="FG100" s="372"/>
      <c r="FH100" s="372"/>
      <c r="FI100" s="372"/>
      <c r="FJ100" s="372"/>
      <c r="FK100" s="372"/>
      <c r="FL100" s="372"/>
      <c r="FM100" s="372"/>
      <c r="FN100" s="372"/>
      <c r="FO100" s="372"/>
      <c r="FP100" s="372"/>
      <c r="FQ100" s="372"/>
      <c r="FR100" s="372"/>
      <c r="FS100" s="372"/>
      <c r="FT100" s="372"/>
      <c r="FU100" s="372"/>
      <c r="FV100" s="372"/>
      <c r="FW100" s="372"/>
      <c r="FX100" s="372"/>
      <c r="FY100" s="372"/>
      <c r="FZ100" s="372"/>
      <c r="GA100" s="372"/>
      <c r="GB100" s="372"/>
      <c r="GC100" s="372"/>
      <c r="GD100" s="372"/>
      <c r="GE100" s="372"/>
      <c r="GF100" s="372"/>
      <c r="GG100" s="372"/>
      <c r="GH100" s="372"/>
      <c r="GI100" s="372"/>
      <c r="GJ100" s="372"/>
      <c r="GK100" s="372"/>
      <c r="GL100" s="372"/>
      <c r="GM100" s="372"/>
      <c r="GN100" s="372"/>
      <c r="GO100" s="372"/>
      <c r="GP100" s="372"/>
      <c r="GQ100" s="372"/>
      <c r="GR100" s="372"/>
      <c r="GS100" s="372"/>
      <c r="GT100" s="372"/>
      <c r="GU100" s="372"/>
      <c r="GV100" s="372"/>
      <c r="GW100" s="372"/>
      <c r="GX100" s="372"/>
      <c r="GY100" s="372"/>
      <c r="GZ100" s="372"/>
      <c r="HA100" s="372"/>
      <c r="HB100" s="372"/>
      <c r="HC100" s="372"/>
      <c r="HD100" s="372"/>
      <c r="HE100" s="372"/>
      <c r="HF100" s="372"/>
      <c r="HG100" s="372"/>
      <c r="HH100" s="372"/>
      <c r="HI100" s="372"/>
      <c r="HJ100" s="372"/>
      <c r="HK100" s="372"/>
      <c r="HL100" s="372"/>
      <c r="HM100" s="372"/>
      <c r="HN100" s="372"/>
      <c r="HO100" s="372"/>
      <c r="HP100" s="372"/>
      <c r="HQ100" s="372"/>
      <c r="HR100" s="372"/>
      <c r="HS100" s="372"/>
      <c r="HT100" s="372"/>
      <c r="HU100" s="372"/>
      <c r="HV100" s="372"/>
      <c r="HW100" s="372"/>
    </row>
    <row r="101" spans="1:231" ht="14.1" customHeight="1">
      <c r="A101" s="372"/>
      <c r="B101" s="395"/>
      <c r="C101" s="395"/>
      <c r="E101" s="416"/>
      <c r="F101" s="372"/>
      <c r="G101" s="372"/>
      <c r="H101" s="372"/>
      <c r="I101" s="372"/>
      <c r="K101" s="387"/>
      <c r="L101" s="371"/>
      <c r="M101" s="371"/>
      <c r="N101" s="371"/>
      <c r="O101" s="371"/>
      <c r="P101" s="371"/>
      <c r="Q101" s="371"/>
      <c r="R101" s="371"/>
      <c r="S101" s="371"/>
      <c r="T101" s="371"/>
      <c r="U101" s="371"/>
      <c r="V101" s="371"/>
      <c r="W101" s="371"/>
      <c r="X101" s="372"/>
      <c r="Y101" s="372"/>
      <c r="Z101" s="372"/>
      <c r="AA101" s="372"/>
      <c r="AB101" s="372"/>
      <c r="AC101" s="372"/>
      <c r="AD101" s="372"/>
      <c r="AE101" s="372"/>
      <c r="AF101" s="372"/>
      <c r="AG101" s="372"/>
      <c r="AH101" s="372"/>
      <c r="AI101" s="372"/>
      <c r="AJ101" s="372"/>
      <c r="AK101" s="372"/>
      <c r="AL101" s="372"/>
      <c r="AM101" s="372"/>
      <c r="AN101" s="372"/>
      <c r="AO101" s="372"/>
      <c r="AP101" s="372"/>
      <c r="AQ101" s="372"/>
      <c r="AR101" s="372"/>
      <c r="AS101" s="372"/>
      <c r="AT101" s="372"/>
      <c r="AU101" s="372"/>
      <c r="AV101" s="372"/>
      <c r="AW101" s="372"/>
      <c r="AX101" s="372"/>
      <c r="AY101" s="372"/>
      <c r="AZ101" s="372"/>
      <c r="BA101" s="372"/>
      <c r="BB101" s="372"/>
      <c r="BC101" s="372"/>
      <c r="BD101" s="372"/>
      <c r="BE101" s="372"/>
      <c r="BF101" s="372"/>
      <c r="BG101" s="372"/>
      <c r="BH101" s="372"/>
      <c r="BI101" s="372"/>
      <c r="BJ101" s="372"/>
      <c r="BK101" s="372"/>
      <c r="BL101" s="372"/>
      <c r="BM101" s="372"/>
      <c r="BN101" s="372"/>
      <c r="BO101" s="372"/>
      <c r="BP101" s="372"/>
      <c r="BQ101" s="372"/>
      <c r="BR101" s="372"/>
      <c r="BS101" s="372"/>
      <c r="BT101" s="372"/>
      <c r="BU101" s="372"/>
      <c r="BV101" s="372"/>
      <c r="BW101" s="372"/>
      <c r="BX101" s="372"/>
      <c r="BY101" s="372"/>
      <c r="BZ101" s="372"/>
      <c r="CA101" s="372"/>
      <c r="CB101" s="372"/>
      <c r="CC101" s="372"/>
      <c r="CD101" s="372"/>
      <c r="CE101" s="372"/>
      <c r="CF101" s="372"/>
      <c r="CG101" s="372"/>
      <c r="CH101" s="372"/>
      <c r="CI101" s="372"/>
      <c r="CJ101" s="372"/>
      <c r="CK101" s="372"/>
      <c r="CL101" s="372"/>
      <c r="CM101" s="372"/>
      <c r="CN101" s="372"/>
      <c r="CO101" s="372"/>
      <c r="CP101" s="372"/>
      <c r="CQ101" s="372"/>
      <c r="CR101" s="372"/>
      <c r="CS101" s="372"/>
      <c r="CT101" s="372"/>
      <c r="CU101" s="372"/>
      <c r="CV101" s="372"/>
      <c r="CW101" s="372"/>
      <c r="CX101" s="372"/>
      <c r="CY101" s="372"/>
      <c r="CZ101" s="372"/>
      <c r="DA101" s="372"/>
      <c r="DB101" s="372"/>
      <c r="DC101" s="372"/>
      <c r="DD101" s="372"/>
      <c r="DE101" s="372"/>
      <c r="DF101" s="372"/>
      <c r="DG101" s="372"/>
      <c r="DH101" s="372"/>
      <c r="DI101" s="372"/>
      <c r="DJ101" s="372"/>
      <c r="DK101" s="372"/>
      <c r="DL101" s="372"/>
      <c r="DM101" s="372"/>
      <c r="DN101" s="372"/>
      <c r="DO101" s="372"/>
      <c r="DP101" s="372"/>
      <c r="DQ101" s="372"/>
      <c r="DR101" s="372"/>
      <c r="DS101" s="372"/>
      <c r="DT101" s="372"/>
      <c r="DU101" s="372"/>
      <c r="DV101" s="372"/>
      <c r="DW101" s="372"/>
      <c r="DX101" s="372"/>
      <c r="DY101" s="372"/>
      <c r="DZ101" s="372"/>
      <c r="EA101" s="372"/>
      <c r="EB101" s="372"/>
      <c r="EC101" s="372"/>
      <c r="ED101" s="372"/>
      <c r="EE101" s="372"/>
      <c r="EF101" s="372"/>
      <c r="EG101" s="372"/>
      <c r="EH101" s="372"/>
      <c r="EI101" s="372"/>
      <c r="EJ101" s="372"/>
      <c r="EK101" s="372"/>
      <c r="EL101" s="372"/>
      <c r="EM101" s="372"/>
      <c r="EN101" s="372"/>
      <c r="EO101" s="372"/>
      <c r="EP101" s="372"/>
      <c r="EQ101" s="372"/>
      <c r="ER101" s="372"/>
      <c r="ES101" s="372"/>
      <c r="ET101" s="372"/>
      <c r="EU101" s="372"/>
      <c r="EV101" s="372"/>
      <c r="EW101" s="372"/>
      <c r="EX101" s="372"/>
      <c r="EY101" s="372"/>
      <c r="EZ101" s="372"/>
      <c r="FA101" s="372"/>
      <c r="FB101" s="372"/>
      <c r="FC101" s="372"/>
      <c r="FD101" s="372"/>
      <c r="FE101" s="372"/>
      <c r="FF101" s="372"/>
      <c r="FG101" s="372"/>
      <c r="FH101" s="372"/>
      <c r="FI101" s="372"/>
      <c r="FJ101" s="372"/>
      <c r="FK101" s="372"/>
      <c r="FL101" s="372"/>
      <c r="FM101" s="372"/>
      <c r="FN101" s="372"/>
      <c r="FO101" s="372"/>
      <c r="FP101" s="372"/>
      <c r="FQ101" s="372"/>
      <c r="FR101" s="372"/>
      <c r="FS101" s="372"/>
      <c r="FT101" s="372"/>
      <c r="FU101" s="372"/>
      <c r="FV101" s="372"/>
      <c r="FW101" s="372"/>
      <c r="FX101" s="372"/>
      <c r="FY101" s="372"/>
      <c r="FZ101" s="372"/>
      <c r="GA101" s="372"/>
      <c r="GB101" s="372"/>
      <c r="GC101" s="372"/>
      <c r="GD101" s="372"/>
      <c r="GE101" s="372"/>
      <c r="GF101" s="372"/>
      <c r="GG101" s="372"/>
      <c r="GH101" s="372"/>
      <c r="GI101" s="372"/>
      <c r="GJ101" s="372"/>
      <c r="GK101" s="372"/>
      <c r="GL101" s="372"/>
      <c r="GM101" s="372"/>
      <c r="GN101" s="372"/>
      <c r="GO101" s="372"/>
      <c r="GP101" s="372"/>
      <c r="GQ101" s="372"/>
      <c r="GR101" s="372"/>
      <c r="GS101" s="372"/>
      <c r="GT101" s="372"/>
      <c r="GU101" s="372"/>
      <c r="GV101" s="372"/>
      <c r="GW101" s="372"/>
      <c r="GX101" s="372"/>
      <c r="GY101" s="372"/>
      <c r="GZ101" s="372"/>
      <c r="HA101" s="372"/>
      <c r="HB101" s="372"/>
      <c r="HC101" s="372"/>
      <c r="HD101" s="372"/>
      <c r="HE101" s="372"/>
      <c r="HF101" s="372"/>
      <c r="HG101" s="372"/>
      <c r="HH101" s="372"/>
      <c r="HI101" s="372"/>
      <c r="HJ101" s="372"/>
      <c r="HK101" s="372"/>
      <c r="HL101" s="372"/>
      <c r="HM101" s="372"/>
      <c r="HN101" s="372"/>
      <c r="HO101" s="372"/>
      <c r="HP101" s="372"/>
      <c r="HQ101" s="372"/>
      <c r="HR101" s="372"/>
      <c r="HS101" s="372"/>
      <c r="HT101" s="372"/>
      <c r="HU101" s="372"/>
      <c r="HV101" s="372"/>
      <c r="HW101" s="372"/>
    </row>
    <row r="102" spans="1:231" ht="14.1" customHeight="1">
      <c r="A102" s="372"/>
      <c r="B102" s="395"/>
      <c r="C102" s="395"/>
      <c r="E102" s="416"/>
      <c r="F102" s="372"/>
      <c r="G102" s="372"/>
      <c r="H102" s="372"/>
      <c r="I102" s="372"/>
      <c r="K102" s="387"/>
      <c r="L102" s="371"/>
      <c r="M102" s="371"/>
      <c r="N102" s="371"/>
      <c r="O102" s="371"/>
      <c r="P102" s="371"/>
      <c r="Q102" s="371"/>
      <c r="R102" s="371"/>
      <c r="S102" s="371"/>
      <c r="T102" s="371"/>
      <c r="U102" s="371"/>
      <c r="V102" s="371"/>
      <c r="W102" s="371"/>
      <c r="X102" s="372"/>
      <c r="Y102" s="372"/>
      <c r="Z102" s="372"/>
      <c r="AA102" s="372"/>
      <c r="AB102" s="372"/>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2"/>
      <c r="AX102" s="372"/>
      <c r="AY102" s="372"/>
      <c r="AZ102" s="372"/>
      <c r="BA102" s="372"/>
      <c r="BB102" s="372"/>
      <c r="BC102" s="372"/>
      <c r="BD102" s="372"/>
      <c r="BE102" s="372"/>
      <c r="BF102" s="372"/>
      <c r="BG102" s="372"/>
      <c r="BH102" s="372"/>
      <c r="BI102" s="372"/>
      <c r="BJ102" s="372"/>
      <c r="BK102" s="372"/>
      <c r="BL102" s="372"/>
      <c r="BM102" s="372"/>
      <c r="BN102" s="372"/>
      <c r="BO102" s="372"/>
      <c r="BP102" s="372"/>
      <c r="BQ102" s="372"/>
      <c r="BR102" s="372"/>
      <c r="BS102" s="372"/>
      <c r="BT102" s="372"/>
      <c r="BU102" s="372"/>
      <c r="BV102" s="372"/>
      <c r="BW102" s="372"/>
      <c r="BX102" s="372"/>
      <c r="BY102" s="372"/>
      <c r="BZ102" s="372"/>
      <c r="CA102" s="372"/>
      <c r="CB102" s="372"/>
      <c r="CC102" s="372"/>
      <c r="CD102" s="372"/>
      <c r="CE102" s="372"/>
      <c r="CF102" s="372"/>
      <c r="CG102" s="372"/>
      <c r="CH102" s="372"/>
      <c r="CI102" s="372"/>
      <c r="CJ102" s="372"/>
      <c r="CK102" s="372"/>
      <c r="CL102" s="372"/>
      <c r="CM102" s="372"/>
      <c r="CN102" s="372"/>
      <c r="CO102" s="372"/>
      <c r="CP102" s="372"/>
      <c r="CQ102" s="372"/>
      <c r="CR102" s="372"/>
      <c r="CS102" s="372"/>
      <c r="CT102" s="372"/>
      <c r="CU102" s="372"/>
      <c r="CV102" s="372"/>
      <c r="CW102" s="372"/>
      <c r="CX102" s="372"/>
      <c r="CY102" s="372"/>
      <c r="CZ102" s="372"/>
      <c r="DA102" s="372"/>
      <c r="DB102" s="372"/>
      <c r="DC102" s="372"/>
      <c r="DD102" s="372"/>
      <c r="DE102" s="372"/>
      <c r="DF102" s="372"/>
      <c r="DG102" s="372"/>
      <c r="DH102" s="372"/>
      <c r="DI102" s="372"/>
      <c r="DJ102" s="372"/>
      <c r="DK102" s="372"/>
      <c r="DL102" s="372"/>
      <c r="DM102" s="372"/>
      <c r="DN102" s="372"/>
      <c r="DO102" s="372"/>
      <c r="DP102" s="372"/>
      <c r="DQ102" s="372"/>
      <c r="DR102" s="372"/>
      <c r="DS102" s="372"/>
      <c r="DT102" s="372"/>
      <c r="DU102" s="372"/>
      <c r="DV102" s="372"/>
      <c r="DW102" s="372"/>
      <c r="DX102" s="372"/>
      <c r="DY102" s="372"/>
      <c r="DZ102" s="372"/>
      <c r="EA102" s="372"/>
      <c r="EB102" s="372"/>
      <c r="EC102" s="372"/>
      <c r="ED102" s="372"/>
      <c r="EE102" s="372"/>
      <c r="EF102" s="372"/>
      <c r="EG102" s="372"/>
      <c r="EH102" s="372"/>
      <c r="EI102" s="372"/>
      <c r="EJ102" s="372"/>
      <c r="EK102" s="372"/>
      <c r="EL102" s="372"/>
      <c r="EM102" s="372"/>
      <c r="EN102" s="372"/>
      <c r="EO102" s="372"/>
      <c r="EP102" s="372"/>
      <c r="EQ102" s="372"/>
      <c r="ER102" s="372"/>
      <c r="ES102" s="372"/>
      <c r="ET102" s="372"/>
      <c r="EU102" s="372"/>
      <c r="EV102" s="372"/>
      <c r="EW102" s="372"/>
      <c r="EX102" s="372"/>
      <c r="EY102" s="372"/>
      <c r="EZ102" s="372"/>
      <c r="FA102" s="372"/>
      <c r="FB102" s="372"/>
      <c r="FC102" s="372"/>
      <c r="FD102" s="372"/>
      <c r="FE102" s="372"/>
      <c r="FF102" s="372"/>
      <c r="FG102" s="372"/>
      <c r="FH102" s="372"/>
      <c r="FI102" s="372"/>
      <c r="FJ102" s="372"/>
      <c r="FK102" s="372"/>
      <c r="FL102" s="372"/>
      <c r="FM102" s="372"/>
      <c r="FN102" s="372"/>
      <c r="FO102" s="372"/>
      <c r="FP102" s="372"/>
      <c r="FQ102" s="372"/>
      <c r="FR102" s="372"/>
      <c r="FS102" s="372"/>
      <c r="FT102" s="372"/>
      <c r="FU102" s="372"/>
      <c r="FV102" s="372"/>
      <c r="FW102" s="372"/>
      <c r="FX102" s="372"/>
      <c r="FY102" s="372"/>
      <c r="FZ102" s="372"/>
      <c r="GA102" s="372"/>
      <c r="GB102" s="372"/>
      <c r="GC102" s="372"/>
      <c r="GD102" s="372"/>
      <c r="GE102" s="372"/>
      <c r="GF102" s="372"/>
      <c r="GG102" s="372"/>
      <c r="GH102" s="372"/>
      <c r="GI102" s="372"/>
      <c r="GJ102" s="372"/>
      <c r="GK102" s="372"/>
      <c r="GL102" s="372"/>
      <c r="GM102" s="372"/>
      <c r="GN102" s="372"/>
      <c r="GO102" s="372"/>
      <c r="GP102" s="372"/>
      <c r="GQ102" s="372"/>
      <c r="GR102" s="372"/>
      <c r="GS102" s="372"/>
      <c r="GT102" s="372"/>
      <c r="GU102" s="372"/>
      <c r="GV102" s="372"/>
      <c r="GW102" s="372"/>
      <c r="GX102" s="372"/>
      <c r="GY102" s="372"/>
      <c r="GZ102" s="372"/>
      <c r="HA102" s="372"/>
      <c r="HB102" s="372"/>
      <c r="HC102" s="372"/>
      <c r="HD102" s="372"/>
      <c r="HE102" s="372"/>
      <c r="HF102" s="372"/>
      <c r="HG102" s="372"/>
      <c r="HH102" s="372"/>
      <c r="HI102" s="372"/>
      <c r="HJ102" s="372"/>
      <c r="HK102" s="372"/>
      <c r="HL102" s="372"/>
      <c r="HM102" s="372"/>
      <c r="HN102" s="372"/>
      <c r="HO102" s="372"/>
      <c r="HP102" s="372"/>
      <c r="HQ102" s="372"/>
      <c r="HR102" s="372"/>
      <c r="HS102" s="372"/>
      <c r="HT102" s="372"/>
      <c r="HU102" s="372"/>
      <c r="HV102" s="372"/>
      <c r="HW102" s="372"/>
    </row>
    <row r="103" spans="1:231" ht="14.1" customHeight="1">
      <c r="A103" s="372"/>
      <c r="B103" s="395"/>
      <c r="C103" s="395"/>
      <c r="E103" s="416"/>
      <c r="F103" s="372"/>
      <c r="G103" s="372"/>
      <c r="H103" s="372"/>
      <c r="I103" s="372"/>
      <c r="K103" s="387"/>
      <c r="L103" s="371"/>
      <c r="M103" s="371"/>
      <c r="N103" s="371"/>
      <c r="O103" s="371"/>
      <c r="P103" s="371"/>
      <c r="Q103" s="371"/>
      <c r="R103" s="371"/>
      <c r="S103" s="371"/>
      <c r="T103" s="371"/>
      <c r="U103" s="371"/>
      <c r="V103" s="371"/>
      <c r="W103" s="371"/>
      <c r="X103" s="372"/>
      <c r="Y103" s="372"/>
      <c r="Z103" s="372"/>
      <c r="AA103" s="372"/>
      <c r="AB103" s="372"/>
      <c r="AC103" s="372"/>
      <c r="AD103" s="372"/>
      <c r="AE103" s="372"/>
      <c r="AF103" s="372"/>
      <c r="AG103" s="372"/>
      <c r="AH103" s="372"/>
      <c r="AI103" s="372"/>
      <c r="AJ103" s="372"/>
      <c r="AK103" s="372"/>
      <c r="AL103" s="372"/>
      <c r="AM103" s="372"/>
      <c r="AN103" s="372"/>
      <c r="AO103" s="372"/>
      <c r="AP103" s="372"/>
      <c r="AQ103" s="372"/>
      <c r="AR103" s="372"/>
      <c r="AS103" s="372"/>
      <c r="AT103" s="372"/>
      <c r="AU103" s="372"/>
      <c r="AV103" s="372"/>
      <c r="AW103" s="372"/>
      <c r="AX103" s="372"/>
      <c r="AY103" s="372"/>
      <c r="AZ103" s="372"/>
      <c r="BA103" s="372"/>
      <c r="BB103" s="372"/>
      <c r="BC103" s="372"/>
      <c r="BD103" s="372"/>
      <c r="BE103" s="372"/>
      <c r="BF103" s="372"/>
      <c r="BG103" s="372"/>
      <c r="BH103" s="372"/>
      <c r="BI103" s="372"/>
      <c r="BJ103" s="372"/>
      <c r="BK103" s="372"/>
      <c r="BL103" s="372"/>
      <c r="BM103" s="372"/>
      <c r="BN103" s="372"/>
      <c r="BO103" s="372"/>
      <c r="BP103" s="372"/>
      <c r="BQ103" s="372"/>
      <c r="BR103" s="372"/>
      <c r="BS103" s="372"/>
      <c r="BT103" s="372"/>
      <c r="BU103" s="372"/>
      <c r="BV103" s="372"/>
      <c r="BW103" s="372"/>
      <c r="BX103" s="372"/>
      <c r="BY103" s="372"/>
      <c r="BZ103" s="372"/>
      <c r="CA103" s="372"/>
      <c r="CB103" s="372"/>
      <c r="CC103" s="372"/>
      <c r="CD103" s="372"/>
      <c r="CE103" s="372"/>
      <c r="CF103" s="372"/>
      <c r="CG103" s="372"/>
      <c r="CH103" s="372"/>
      <c r="CI103" s="372"/>
      <c r="CJ103" s="372"/>
      <c r="CK103" s="372"/>
      <c r="CL103" s="372"/>
      <c r="CM103" s="372"/>
      <c r="CN103" s="372"/>
      <c r="CO103" s="372"/>
      <c r="CP103" s="372"/>
      <c r="CQ103" s="372"/>
      <c r="CR103" s="372"/>
      <c r="CS103" s="372"/>
      <c r="CT103" s="372"/>
      <c r="CU103" s="372"/>
      <c r="CV103" s="372"/>
      <c r="CW103" s="372"/>
      <c r="CX103" s="372"/>
      <c r="CY103" s="372"/>
      <c r="CZ103" s="372"/>
      <c r="DA103" s="372"/>
      <c r="DB103" s="372"/>
      <c r="DC103" s="372"/>
      <c r="DD103" s="372"/>
      <c r="DE103" s="372"/>
      <c r="DF103" s="372"/>
      <c r="DG103" s="372"/>
      <c r="DH103" s="372"/>
      <c r="DI103" s="372"/>
      <c r="DJ103" s="372"/>
      <c r="DK103" s="372"/>
      <c r="DL103" s="372"/>
      <c r="DM103" s="372"/>
      <c r="DN103" s="372"/>
      <c r="DO103" s="372"/>
      <c r="DP103" s="372"/>
      <c r="DQ103" s="372"/>
      <c r="DR103" s="372"/>
      <c r="DS103" s="372"/>
      <c r="DT103" s="372"/>
      <c r="DU103" s="372"/>
      <c r="DV103" s="372"/>
      <c r="DW103" s="372"/>
      <c r="DX103" s="372"/>
      <c r="DY103" s="372"/>
      <c r="DZ103" s="372"/>
      <c r="EA103" s="372"/>
      <c r="EB103" s="372"/>
      <c r="EC103" s="372"/>
      <c r="ED103" s="372"/>
      <c r="EE103" s="372"/>
      <c r="EF103" s="372"/>
      <c r="EG103" s="372"/>
      <c r="EH103" s="372"/>
      <c r="EI103" s="372"/>
      <c r="EJ103" s="372"/>
      <c r="EK103" s="372"/>
      <c r="EL103" s="372"/>
      <c r="EM103" s="372"/>
      <c r="EN103" s="372"/>
      <c r="EO103" s="372"/>
      <c r="EP103" s="372"/>
      <c r="EQ103" s="372"/>
      <c r="ER103" s="372"/>
      <c r="ES103" s="372"/>
      <c r="ET103" s="372"/>
      <c r="EU103" s="372"/>
      <c r="EV103" s="372"/>
      <c r="EW103" s="372"/>
      <c r="EX103" s="372"/>
      <c r="EY103" s="372"/>
      <c r="EZ103" s="372"/>
      <c r="FA103" s="372"/>
      <c r="FB103" s="372"/>
      <c r="FC103" s="372"/>
      <c r="FD103" s="372"/>
      <c r="FE103" s="372"/>
      <c r="FF103" s="372"/>
      <c r="FG103" s="372"/>
      <c r="FH103" s="372"/>
      <c r="FI103" s="372"/>
      <c r="FJ103" s="372"/>
      <c r="FK103" s="372"/>
      <c r="FL103" s="372"/>
      <c r="FM103" s="372"/>
      <c r="FN103" s="372"/>
      <c r="FO103" s="372"/>
      <c r="FP103" s="372"/>
      <c r="FQ103" s="372"/>
      <c r="FR103" s="372"/>
      <c r="FS103" s="372"/>
      <c r="FT103" s="372"/>
      <c r="FU103" s="372"/>
      <c r="FV103" s="372"/>
      <c r="FW103" s="372"/>
      <c r="FX103" s="372"/>
      <c r="FY103" s="372"/>
      <c r="FZ103" s="372"/>
      <c r="GA103" s="372"/>
      <c r="GB103" s="372"/>
      <c r="GC103" s="372"/>
      <c r="GD103" s="372"/>
      <c r="GE103" s="372"/>
      <c r="GF103" s="372"/>
      <c r="GG103" s="372"/>
      <c r="GH103" s="372"/>
      <c r="GI103" s="372"/>
      <c r="GJ103" s="372"/>
      <c r="GK103" s="372"/>
      <c r="GL103" s="372"/>
      <c r="GM103" s="372"/>
      <c r="GN103" s="372"/>
      <c r="GO103" s="372"/>
      <c r="GP103" s="372"/>
      <c r="GQ103" s="372"/>
      <c r="GR103" s="372"/>
      <c r="GS103" s="372"/>
      <c r="GT103" s="372"/>
      <c r="GU103" s="372"/>
      <c r="GV103" s="372"/>
      <c r="GW103" s="372"/>
      <c r="GX103" s="372"/>
      <c r="GY103" s="372"/>
      <c r="GZ103" s="372"/>
      <c r="HA103" s="372"/>
      <c r="HB103" s="372"/>
      <c r="HC103" s="372"/>
      <c r="HD103" s="372"/>
      <c r="HE103" s="372"/>
      <c r="HF103" s="372"/>
      <c r="HG103" s="372"/>
      <c r="HH103" s="372"/>
      <c r="HI103" s="372"/>
      <c r="HJ103" s="372"/>
      <c r="HK103" s="372"/>
      <c r="HL103" s="372"/>
      <c r="HM103" s="372"/>
      <c r="HN103" s="372"/>
      <c r="HO103" s="372"/>
      <c r="HP103" s="372"/>
      <c r="HQ103" s="372"/>
      <c r="HR103" s="372"/>
      <c r="HS103" s="372"/>
      <c r="HT103" s="372"/>
      <c r="HU103" s="372"/>
      <c r="HV103" s="372"/>
      <c r="HW103" s="372"/>
    </row>
    <row r="104" spans="1:231" ht="14.1" customHeight="1">
      <c r="A104" s="372"/>
      <c r="B104" s="395"/>
      <c r="C104" s="395"/>
      <c r="E104" s="416"/>
      <c r="F104" s="372"/>
      <c r="G104" s="372"/>
      <c r="H104" s="372"/>
      <c r="I104" s="372"/>
      <c r="K104" s="387"/>
      <c r="L104" s="371"/>
      <c r="M104" s="371"/>
      <c r="N104" s="371"/>
      <c r="O104" s="371"/>
      <c r="P104" s="371"/>
      <c r="Q104" s="371"/>
      <c r="R104" s="371"/>
      <c r="S104" s="371"/>
      <c r="T104" s="371"/>
      <c r="U104" s="371"/>
      <c r="V104" s="371"/>
      <c r="W104" s="371"/>
      <c r="X104" s="372"/>
      <c r="Y104" s="372"/>
      <c r="Z104" s="372"/>
      <c r="AA104" s="372"/>
      <c r="AB104" s="372"/>
      <c r="AC104" s="372"/>
      <c r="AD104" s="372"/>
      <c r="AE104" s="372"/>
      <c r="AF104" s="372"/>
      <c r="AG104" s="372"/>
      <c r="AH104" s="372"/>
      <c r="AI104" s="372"/>
      <c r="AJ104" s="372"/>
      <c r="AK104" s="372"/>
      <c r="AL104" s="372"/>
      <c r="AM104" s="372"/>
      <c r="AN104" s="372"/>
      <c r="AO104" s="372"/>
      <c r="AP104" s="372"/>
      <c r="AQ104" s="372"/>
      <c r="AR104" s="372"/>
      <c r="AS104" s="372"/>
      <c r="AT104" s="372"/>
      <c r="AU104" s="372"/>
      <c r="AV104" s="372"/>
      <c r="AW104" s="372"/>
      <c r="AX104" s="372"/>
      <c r="AY104" s="372"/>
      <c r="AZ104" s="372"/>
      <c r="BA104" s="372"/>
      <c r="BB104" s="372"/>
      <c r="BC104" s="372"/>
      <c r="BD104" s="372"/>
      <c r="BE104" s="372"/>
      <c r="BF104" s="372"/>
      <c r="BG104" s="372"/>
      <c r="BH104" s="372"/>
      <c r="BI104" s="372"/>
      <c r="BJ104" s="372"/>
      <c r="BK104" s="372"/>
      <c r="BL104" s="372"/>
      <c r="BM104" s="372"/>
      <c r="BN104" s="372"/>
      <c r="BO104" s="372"/>
      <c r="BP104" s="372"/>
      <c r="BQ104" s="372"/>
      <c r="BR104" s="372"/>
      <c r="BS104" s="372"/>
      <c r="BT104" s="372"/>
      <c r="BU104" s="372"/>
      <c r="BV104" s="372"/>
      <c r="BW104" s="372"/>
      <c r="BX104" s="372"/>
      <c r="BY104" s="372"/>
      <c r="BZ104" s="372"/>
      <c r="CA104" s="372"/>
      <c r="CB104" s="372"/>
      <c r="CC104" s="372"/>
      <c r="CD104" s="372"/>
      <c r="CE104" s="372"/>
      <c r="CF104" s="372"/>
      <c r="CG104" s="372"/>
      <c r="CH104" s="372"/>
      <c r="CI104" s="372"/>
      <c r="CJ104" s="372"/>
      <c r="CK104" s="372"/>
      <c r="CL104" s="372"/>
      <c r="CM104" s="372"/>
      <c r="CN104" s="372"/>
      <c r="CO104" s="372"/>
      <c r="CP104" s="372"/>
      <c r="CQ104" s="372"/>
      <c r="CR104" s="372"/>
      <c r="CS104" s="372"/>
      <c r="CT104" s="372"/>
      <c r="CU104" s="372"/>
      <c r="CV104" s="372"/>
      <c r="CW104" s="372"/>
      <c r="CX104" s="372"/>
      <c r="CY104" s="372"/>
      <c r="CZ104" s="372"/>
      <c r="DA104" s="372"/>
      <c r="DB104" s="372"/>
      <c r="DC104" s="372"/>
      <c r="DD104" s="372"/>
      <c r="DE104" s="372"/>
      <c r="DF104" s="372"/>
      <c r="DG104" s="372"/>
      <c r="DH104" s="372"/>
      <c r="DI104" s="372"/>
      <c r="DJ104" s="372"/>
      <c r="DK104" s="372"/>
      <c r="DL104" s="372"/>
      <c r="DM104" s="372"/>
      <c r="DN104" s="372"/>
      <c r="DO104" s="372"/>
      <c r="DP104" s="372"/>
      <c r="DQ104" s="372"/>
      <c r="DR104" s="372"/>
      <c r="DS104" s="372"/>
      <c r="DT104" s="372"/>
      <c r="DU104" s="372"/>
      <c r="DV104" s="372"/>
      <c r="DW104" s="372"/>
      <c r="DX104" s="372"/>
      <c r="DY104" s="372"/>
      <c r="DZ104" s="372"/>
      <c r="EA104" s="372"/>
      <c r="EB104" s="372"/>
      <c r="EC104" s="372"/>
      <c r="ED104" s="372"/>
      <c r="EE104" s="372"/>
      <c r="EF104" s="372"/>
      <c r="EG104" s="372"/>
      <c r="EH104" s="372"/>
      <c r="EI104" s="372"/>
      <c r="EJ104" s="372"/>
      <c r="EK104" s="372"/>
      <c r="EL104" s="372"/>
      <c r="EM104" s="372"/>
      <c r="EN104" s="372"/>
      <c r="EO104" s="372"/>
      <c r="EP104" s="372"/>
      <c r="EQ104" s="372"/>
      <c r="ER104" s="372"/>
      <c r="ES104" s="372"/>
      <c r="ET104" s="372"/>
      <c r="EU104" s="372"/>
      <c r="EV104" s="372"/>
      <c r="EW104" s="372"/>
      <c r="EX104" s="372"/>
      <c r="EY104" s="372"/>
      <c r="EZ104" s="372"/>
      <c r="FA104" s="372"/>
      <c r="FB104" s="372"/>
      <c r="FC104" s="372"/>
      <c r="FD104" s="372"/>
      <c r="FE104" s="372"/>
      <c r="FF104" s="372"/>
      <c r="FG104" s="372"/>
      <c r="FH104" s="372"/>
      <c r="FI104" s="372"/>
      <c r="FJ104" s="372"/>
      <c r="FK104" s="372"/>
      <c r="FL104" s="372"/>
      <c r="FM104" s="372"/>
      <c r="FN104" s="372"/>
      <c r="FO104" s="372"/>
      <c r="FP104" s="372"/>
      <c r="FQ104" s="372"/>
      <c r="FR104" s="372"/>
      <c r="FS104" s="372"/>
      <c r="FT104" s="372"/>
      <c r="FU104" s="372"/>
      <c r="FV104" s="372"/>
      <c r="FW104" s="372"/>
      <c r="FX104" s="372"/>
      <c r="FY104" s="372"/>
      <c r="FZ104" s="372"/>
      <c r="GA104" s="372"/>
      <c r="GB104" s="372"/>
      <c r="GC104" s="372"/>
      <c r="GD104" s="372"/>
      <c r="GE104" s="372"/>
      <c r="GF104" s="372"/>
      <c r="GG104" s="372"/>
      <c r="GH104" s="372"/>
      <c r="GI104" s="372"/>
      <c r="GJ104" s="372"/>
      <c r="GK104" s="372"/>
      <c r="GL104" s="372"/>
      <c r="GM104" s="372"/>
      <c r="GN104" s="372"/>
      <c r="GO104" s="372"/>
      <c r="GP104" s="372"/>
      <c r="GQ104" s="372"/>
      <c r="GR104" s="372"/>
      <c r="GS104" s="372"/>
      <c r="GT104" s="372"/>
      <c r="GU104" s="372"/>
      <c r="GV104" s="372"/>
      <c r="GW104" s="372"/>
      <c r="GX104" s="372"/>
      <c r="GY104" s="372"/>
      <c r="GZ104" s="372"/>
      <c r="HA104" s="372"/>
      <c r="HB104" s="372"/>
      <c r="HC104" s="372"/>
      <c r="HD104" s="372"/>
      <c r="HE104" s="372"/>
      <c r="HF104" s="372"/>
      <c r="HG104" s="372"/>
      <c r="HH104" s="372"/>
      <c r="HI104" s="372"/>
      <c r="HJ104" s="372"/>
      <c r="HK104" s="372"/>
      <c r="HL104" s="372"/>
      <c r="HM104" s="372"/>
      <c r="HN104" s="372"/>
      <c r="HO104" s="372"/>
      <c r="HP104" s="372"/>
      <c r="HQ104" s="372"/>
      <c r="HR104" s="372"/>
      <c r="HS104" s="372"/>
      <c r="HT104" s="372"/>
      <c r="HU104" s="372"/>
      <c r="HV104" s="372"/>
      <c r="HW104" s="372"/>
    </row>
    <row r="105" spans="1:231" ht="14.1" customHeight="1">
      <c r="A105" s="372"/>
      <c r="B105" s="395"/>
      <c r="C105" s="395"/>
      <c r="E105" s="416"/>
      <c r="F105" s="372"/>
      <c r="G105" s="372"/>
      <c r="H105" s="372"/>
      <c r="I105" s="372"/>
      <c r="K105" s="387"/>
      <c r="L105" s="371"/>
      <c r="M105" s="371"/>
      <c r="N105" s="371"/>
      <c r="O105" s="371"/>
      <c r="P105" s="371"/>
      <c r="Q105" s="371"/>
      <c r="R105" s="371"/>
      <c r="S105" s="371"/>
      <c r="T105" s="371"/>
      <c r="U105" s="371"/>
      <c r="V105" s="371"/>
      <c r="W105" s="371"/>
      <c r="X105" s="372"/>
      <c r="Y105" s="372"/>
      <c r="Z105" s="372"/>
      <c r="AA105" s="372"/>
      <c r="AB105" s="372"/>
      <c r="AC105" s="372"/>
      <c r="AD105" s="372"/>
      <c r="AE105" s="372"/>
      <c r="AF105" s="372"/>
      <c r="AG105" s="372"/>
      <c r="AH105" s="372"/>
      <c r="AI105" s="372"/>
      <c r="AJ105" s="372"/>
      <c r="AK105" s="372"/>
      <c r="AL105" s="372"/>
      <c r="AM105" s="372"/>
      <c r="AN105" s="372"/>
      <c r="AO105" s="372"/>
      <c r="AP105" s="372"/>
      <c r="AQ105" s="372"/>
      <c r="AR105" s="372"/>
      <c r="AS105" s="372"/>
      <c r="AT105" s="372"/>
      <c r="AU105" s="372"/>
      <c r="AV105" s="372"/>
      <c r="AW105" s="372"/>
      <c r="AX105" s="372"/>
      <c r="AY105" s="372"/>
      <c r="AZ105" s="372"/>
      <c r="BA105" s="372"/>
      <c r="BB105" s="372"/>
      <c r="BC105" s="372"/>
      <c r="BD105" s="372"/>
      <c r="BE105" s="372"/>
      <c r="BF105" s="372"/>
      <c r="BG105" s="372"/>
      <c r="BH105" s="372"/>
      <c r="BI105" s="372"/>
      <c r="BJ105" s="372"/>
      <c r="BK105" s="372"/>
      <c r="BL105" s="372"/>
      <c r="BM105" s="372"/>
      <c r="BN105" s="372"/>
      <c r="BO105" s="372"/>
      <c r="BP105" s="372"/>
      <c r="BQ105" s="372"/>
      <c r="BR105" s="372"/>
      <c r="BS105" s="372"/>
      <c r="BT105" s="372"/>
      <c r="BU105" s="372"/>
      <c r="BV105" s="372"/>
      <c r="BW105" s="372"/>
      <c r="BX105" s="372"/>
      <c r="BY105" s="372"/>
      <c r="BZ105" s="372"/>
      <c r="CA105" s="372"/>
      <c r="CB105" s="372"/>
      <c r="CC105" s="372"/>
      <c r="CD105" s="372"/>
      <c r="CE105" s="372"/>
      <c r="CF105" s="372"/>
      <c r="CG105" s="372"/>
      <c r="CH105" s="372"/>
      <c r="CI105" s="372"/>
      <c r="CJ105" s="372"/>
      <c r="CK105" s="372"/>
      <c r="CL105" s="372"/>
      <c r="CM105" s="372"/>
      <c r="CN105" s="372"/>
      <c r="CO105" s="372"/>
      <c r="CP105" s="372"/>
      <c r="CQ105" s="372"/>
      <c r="CR105" s="372"/>
      <c r="CS105" s="372"/>
      <c r="CT105" s="372"/>
      <c r="CU105" s="372"/>
      <c r="CV105" s="372"/>
      <c r="CW105" s="372"/>
      <c r="CX105" s="372"/>
      <c r="CY105" s="372"/>
      <c r="CZ105" s="372"/>
      <c r="DA105" s="372"/>
      <c r="DB105" s="372"/>
      <c r="DC105" s="372"/>
      <c r="DD105" s="372"/>
      <c r="DE105" s="372"/>
      <c r="DF105" s="372"/>
      <c r="DG105" s="372"/>
      <c r="DH105" s="372"/>
      <c r="DI105" s="372"/>
      <c r="DJ105" s="372"/>
      <c r="DK105" s="372"/>
      <c r="DL105" s="372"/>
      <c r="DM105" s="372"/>
      <c r="DN105" s="372"/>
      <c r="DO105" s="372"/>
      <c r="DP105" s="372"/>
      <c r="DQ105" s="372"/>
      <c r="DR105" s="372"/>
      <c r="DS105" s="372"/>
      <c r="DT105" s="372"/>
      <c r="DU105" s="372"/>
      <c r="DV105" s="372"/>
      <c r="DW105" s="372"/>
      <c r="DX105" s="372"/>
      <c r="DY105" s="372"/>
      <c r="DZ105" s="372"/>
      <c r="EA105" s="372"/>
      <c r="EB105" s="372"/>
      <c r="EC105" s="372"/>
      <c r="ED105" s="372"/>
      <c r="EE105" s="372"/>
      <c r="EF105" s="372"/>
      <c r="EG105" s="372"/>
      <c r="EH105" s="372"/>
      <c r="EI105" s="372"/>
      <c r="EJ105" s="372"/>
      <c r="EK105" s="372"/>
      <c r="EL105" s="372"/>
      <c r="EM105" s="372"/>
      <c r="EN105" s="372"/>
      <c r="EO105" s="372"/>
      <c r="EP105" s="372"/>
      <c r="EQ105" s="372"/>
      <c r="ER105" s="372"/>
      <c r="ES105" s="372"/>
      <c r="ET105" s="372"/>
      <c r="EU105" s="372"/>
      <c r="EV105" s="372"/>
      <c r="EW105" s="372"/>
      <c r="EX105" s="372"/>
      <c r="EY105" s="372"/>
      <c r="EZ105" s="372"/>
      <c r="FA105" s="372"/>
      <c r="FB105" s="372"/>
      <c r="FC105" s="372"/>
      <c r="FD105" s="372"/>
      <c r="FE105" s="372"/>
      <c r="FF105" s="372"/>
      <c r="FG105" s="372"/>
      <c r="FH105" s="372"/>
      <c r="FI105" s="372"/>
      <c r="FJ105" s="372"/>
      <c r="FK105" s="372"/>
      <c r="FL105" s="372"/>
      <c r="FM105" s="372"/>
      <c r="FN105" s="372"/>
      <c r="FO105" s="372"/>
      <c r="FP105" s="372"/>
      <c r="FQ105" s="372"/>
      <c r="FR105" s="372"/>
      <c r="FS105" s="372"/>
      <c r="FT105" s="372"/>
      <c r="FU105" s="372"/>
      <c r="FV105" s="372"/>
      <c r="FW105" s="372"/>
      <c r="FX105" s="372"/>
      <c r="FY105" s="372"/>
      <c r="FZ105" s="372"/>
      <c r="GA105" s="372"/>
      <c r="GB105" s="372"/>
      <c r="GC105" s="372"/>
      <c r="GD105" s="372"/>
      <c r="GE105" s="372"/>
      <c r="GF105" s="372"/>
      <c r="GG105" s="372"/>
      <c r="GH105" s="372"/>
      <c r="GI105" s="372"/>
      <c r="GJ105" s="372"/>
      <c r="GK105" s="372"/>
      <c r="GL105" s="372"/>
      <c r="GM105" s="372"/>
      <c r="GN105" s="372"/>
      <c r="GO105" s="372"/>
      <c r="GP105" s="372"/>
      <c r="GQ105" s="372"/>
      <c r="GR105" s="372"/>
      <c r="GS105" s="372"/>
      <c r="GT105" s="372"/>
      <c r="GU105" s="372"/>
      <c r="GV105" s="372"/>
      <c r="GW105" s="372"/>
      <c r="GX105" s="372"/>
      <c r="GY105" s="372"/>
      <c r="GZ105" s="372"/>
      <c r="HA105" s="372"/>
      <c r="HB105" s="372"/>
      <c r="HC105" s="372"/>
      <c r="HD105" s="372"/>
      <c r="HE105" s="372"/>
      <c r="HF105" s="372"/>
      <c r="HG105" s="372"/>
      <c r="HH105" s="372"/>
      <c r="HI105" s="372"/>
      <c r="HJ105" s="372"/>
      <c r="HK105" s="372"/>
      <c r="HL105" s="372"/>
      <c r="HM105" s="372"/>
      <c r="HN105" s="372"/>
      <c r="HO105" s="372"/>
      <c r="HP105" s="372"/>
      <c r="HQ105" s="372"/>
      <c r="HR105" s="372"/>
      <c r="HS105" s="372"/>
      <c r="HT105" s="372"/>
      <c r="HU105" s="372"/>
      <c r="HV105" s="372"/>
      <c r="HW105" s="372"/>
    </row>
    <row r="106" spans="1:231" ht="14.1" customHeight="1">
      <c r="A106" s="372"/>
      <c r="B106" s="395"/>
      <c r="C106" s="395"/>
      <c r="E106" s="416"/>
      <c r="F106" s="372"/>
      <c r="G106" s="372"/>
      <c r="H106" s="372"/>
      <c r="I106" s="372"/>
      <c r="K106" s="387"/>
      <c r="L106" s="371"/>
      <c r="M106" s="371"/>
      <c r="N106" s="371"/>
      <c r="O106" s="371"/>
      <c r="P106" s="371"/>
      <c r="Q106" s="371"/>
      <c r="R106" s="371"/>
      <c r="S106" s="371"/>
      <c r="T106" s="371"/>
      <c r="U106" s="371"/>
      <c r="V106" s="371"/>
      <c r="W106" s="371"/>
      <c r="X106" s="372"/>
      <c r="Y106" s="372"/>
      <c r="Z106" s="372"/>
      <c r="AA106" s="372"/>
      <c r="AB106" s="372"/>
      <c r="AC106" s="372"/>
      <c r="AD106" s="372"/>
      <c r="AE106" s="372"/>
      <c r="AF106" s="372"/>
      <c r="AG106" s="372"/>
      <c r="AH106" s="372"/>
      <c r="AI106" s="372"/>
      <c r="AJ106" s="372"/>
      <c r="AK106" s="372"/>
      <c r="AL106" s="372"/>
      <c r="AM106" s="372"/>
      <c r="AN106" s="372"/>
      <c r="AO106" s="372"/>
      <c r="AP106" s="372"/>
      <c r="AQ106" s="372"/>
      <c r="AR106" s="372"/>
      <c r="AS106" s="372"/>
      <c r="AT106" s="372"/>
      <c r="AU106" s="372"/>
      <c r="AV106" s="372"/>
      <c r="AW106" s="372"/>
      <c r="AX106" s="372"/>
      <c r="AY106" s="372"/>
      <c r="AZ106" s="372"/>
      <c r="BA106" s="372"/>
      <c r="BB106" s="372"/>
      <c r="BC106" s="372"/>
      <c r="BD106" s="372"/>
      <c r="BE106" s="372"/>
      <c r="BF106" s="372"/>
      <c r="BG106" s="372"/>
      <c r="BH106" s="372"/>
      <c r="BI106" s="372"/>
      <c r="BJ106" s="372"/>
      <c r="BK106" s="372"/>
      <c r="BL106" s="372"/>
      <c r="BM106" s="372"/>
      <c r="BN106" s="372"/>
      <c r="BO106" s="372"/>
      <c r="BP106" s="372"/>
      <c r="BQ106" s="372"/>
      <c r="BR106" s="372"/>
      <c r="BS106" s="372"/>
      <c r="BT106" s="372"/>
      <c r="BU106" s="372"/>
      <c r="BV106" s="372"/>
      <c r="BW106" s="372"/>
      <c r="BX106" s="372"/>
      <c r="BY106" s="372"/>
      <c r="BZ106" s="372"/>
      <c r="CA106" s="372"/>
      <c r="CB106" s="372"/>
      <c r="CC106" s="372"/>
      <c r="CD106" s="372"/>
      <c r="CE106" s="372"/>
      <c r="CF106" s="372"/>
      <c r="CG106" s="372"/>
      <c r="CH106" s="372"/>
      <c r="CI106" s="372"/>
      <c r="CJ106" s="372"/>
      <c r="CK106" s="372"/>
      <c r="CL106" s="372"/>
      <c r="CM106" s="372"/>
      <c r="CN106" s="372"/>
      <c r="CO106" s="372"/>
      <c r="CP106" s="372"/>
      <c r="CQ106" s="372"/>
      <c r="CR106" s="372"/>
      <c r="CS106" s="372"/>
      <c r="CT106" s="372"/>
      <c r="CU106" s="372"/>
      <c r="CV106" s="372"/>
      <c r="CW106" s="372"/>
      <c r="CX106" s="372"/>
      <c r="CY106" s="372"/>
      <c r="CZ106" s="372"/>
      <c r="DA106" s="372"/>
      <c r="DB106" s="372"/>
      <c r="DC106" s="372"/>
      <c r="DD106" s="372"/>
      <c r="DE106" s="372"/>
      <c r="DF106" s="372"/>
      <c r="DG106" s="372"/>
      <c r="DH106" s="372"/>
      <c r="DI106" s="372"/>
      <c r="DJ106" s="372"/>
      <c r="DK106" s="372"/>
      <c r="DL106" s="372"/>
      <c r="DM106" s="372"/>
      <c r="DN106" s="372"/>
      <c r="DO106" s="372"/>
      <c r="DP106" s="372"/>
      <c r="DQ106" s="372"/>
      <c r="DR106" s="372"/>
      <c r="DS106" s="372"/>
      <c r="DT106" s="372"/>
      <c r="DU106" s="372"/>
      <c r="DV106" s="372"/>
      <c r="DW106" s="372"/>
      <c r="DX106" s="372"/>
      <c r="DY106" s="372"/>
      <c r="DZ106" s="372"/>
      <c r="EA106" s="372"/>
      <c r="EB106" s="372"/>
      <c r="EC106" s="372"/>
      <c r="ED106" s="372"/>
      <c r="EE106" s="372"/>
      <c r="EF106" s="372"/>
      <c r="EG106" s="372"/>
      <c r="EH106" s="372"/>
      <c r="EI106" s="372"/>
      <c r="EJ106" s="372"/>
      <c r="EK106" s="372"/>
      <c r="EL106" s="372"/>
      <c r="EM106" s="372"/>
      <c r="EN106" s="372"/>
      <c r="EO106" s="372"/>
      <c r="EP106" s="372"/>
      <c r="EQ106" s="372"/>
      <c r="ER106" s="372"/>
      <c r="ES106" s="372"/>
      <c r="ET106" s="372"/>
      <c r="EU106" s="372"/>
      <c r="EV106" s="372"/>
      <c r="EW106" s="372"/>
      <c r="EX106" s="372"/>
      <c r="EY106" s="372"/>
      <c r="EZ106" s="372"/>
      <c r="FA106" s="372"/>
      <c r="FB106" s="372"/>
      <c r="FC106" s="372"/>
      <c r="FD106" s="372"/>
      <c r="FE106" s="372"/>
      <c r="FF106" s="372"/>
      <c r="FG106" s="372"/>
      <c r="FH106" s="372"/>
      <c r="FI106" s="372"/>
      <c r="FJ106" s="372"/>
      <c r="FK106" s="372"/>
      <c r="FL106" s="372"/>
      <c r="FM106" s="372"/>
      <c r="FN106" s="372"/>
      <c r="FO106" s="372"/>
      <c r="FP106" s="372"/>
      <c r="FQ106" s="372"/>
      <c r="FR106" s="372"/>
      <c r="FS106" s="372"/>
      <c r="FT106" s="372"/>
      <c r="FU106" s="372"/>
      <c r="FV106" s="372"/>
      <c r="FW106" s="372"/>
      <c r="FX106" s="372"/>
      <c r="FY106" s="372"/>
      <c r="FZ106" s="372"/>
      <c r="GA106" s="372"/>
      <c r="GB106" s="372"/>
      <c r="GC106" s="372"/>
      <c r="GD106" s="372"/>
      <c r="GE106" s="372"/>
      <c r="GF106" s="372"/>
      <c r="GG106" s="372"/>
      <c r="GH106" s="372"/>
      <c r="GI106" s="372"/>
      <c r="GJ106" s="372"/>
      <c r="GK106" s="372"/>
      <c r="GL106" s="372"/>
      <c r="GM106" s="372"/>
      <c r="GN106" s="372"/>
      <c r="GO106" s="372"/>
      <c r="GP106" s="372"/>
      <c r="GQ106" s="372"/>
      <c r="GR106" s="372"/>
      <c r="GS106" s="372"/>
      <c r="GT106" s="372"/>
      <c r="GU106" s="372"/>
      <c r="GV106" s="372"/>
      <c r="GW106" s="372"/>
      <c r="GX106" s="372"/>
      <c r="GY106" s="372"/>
      <c r="GZ106" s="372"/>
      <c r="HA106" s="372"/>
      <c r="HB106" s="372"/>
      <c r="HC106" s="372"/>
      <c r="HD106" s="372"/>
      <c r="HE106" s="372"/>
      <c r="HF106" s="372"/>
      <c r="HG106" s="372"/>
      <c r="HH106" s="372"/>
      <c r="HI106" s="372"/>
      <c r="HJ106" s="372"/>
      <c r="HK106" s="372"/>
      <c r="HL106" s="372"/>
      <c r="HM106" s="372"/>
      <c r="HN106" s="372"/>
      <c r="HO106" s="372"/>
      <c r="HP106" s="372"/>
      <c r="HQ106" s="372"/>
      <c r="HR106" s="372"/>
      <c r="HS106" s="372"/>
      <c r="HT106" s="372"/>
      <c r="HU106" s="372"/>
      <c r="HV106" s="372"/>
      <c r="HW106" s="372"/>
    </row>
    <row r="107" spans="1:231" ht="14.1" customHeight="1">
      <c r="A107" s="372"/>
      <c r="B107" s="395"/>
      <c r="C107" s="395"/>
      <c r="E107" s="416"/>
      <c r="F107" s="372"/>
      <c r="G107" s="372"/>
      <c r="H107" s="372"/>
      <c r="I107" s="372"/>
      <c r="K107" s="387"/>
      <c r="L107" s="371"/>
      <c r="M107" s="371"/>
      <c r="N107" s="371"/>
      <c r="O107" s="371"/>
      <c r="P107" s="371"/>
      <c r="Q107" s="371"/>
      <c r="R107" s="371"/>
      <c r="S107" s="371"/>
      <c r="T107" s="371"/>
      <c r="U107" s="371"/>
      <c r="V107" s="371"/>
      <c r="W107" s="371"/>
      <c r="X107" s="372"/>
      <c r="Y107" s="372"/>
      <c r="Z107" s="372"/>
      <c r="AA107" s="372"/>
      <c r="AB107" s="372"/>
      <c r="AC107" s="372"/>
      <c r="AD107" s="372"/>
      <c r="AE107" s="372"/>
      <c r="AF107" s="372"/>
      <c r="AG107" s="372"/>
      <c r="AH107" s="372"/>
      <c r="AI107" s="372"/>
      <c r="AJ107" s="372"/>
      <c r="AK107" s="372"/>
      <c r="AL107" s="372"/>
      <c r="AM107" s="372"/>
      <c r="AN107" s="372"/>
      <c r="AO107" s="372"/>
      <c r="AP107" s="372"/>
      <c r="AQ107" s="372"/>
      <c r="AR107" s="372"/>
      <c r="AS107" s="372"/>
      <c r="AT107" s="372"/>
      <c r="AU107" s="372"/>
      <c r="AV107" s="372"/>
      <c r="AW107" s="372"/>
      <c r="AX107" s="372"/>
      <c r="AY107" s="372"/>
      <c r="AZ107" s="372"/>
      <c r="BA107" s="372"/>
      <c r="BB107" s="372"/>
      <c r="BC107" s="372"/>
      <c r="BD107" s="372"/>
      <c r="BE107" s="372"/>
      <c r="BF107" s="372"/>
      <c r="BG107" s="372"/>
      <c r="BH107" s="372"/>
      <c r="BI107" s="372"/>
      <c r="BJ107" s="372"/>
      <c r="BK107" s="372"/>
      <c r="BL107" s="372"/>
      <c r="BM107" s="372"/>
      <c r="BN107" s="372"/>
      <c r="BO107" s="372"/>
      <c r="BP107" s="372"/>
      <c r="BQ107" s="372"/>
      <c r="BR107" s="372"/>
      <c r="BS107" s="372"/>
      <c r="BT107" s="372"/>
      <c r="BU107" s="372"/>
      <c r="BV107" s="372"/>
      <c r="BW107" s="372"/>
      <c r="BX107" s="372"/>
      <c r="BY107" s="372"/>
      <c r="BZ107" s="372"/>
      <c r="CA107" s="372"/>
      <c r="CB107" s="372"/>
      <c r="CC107" s="372"/>
      <c r="CD107" s="372"/>
      <c r="CE107" s="372"/>
      <c r="CF107" s="372"/>
      <c r="CG107" s="372"/>
      <c r="CH107" s="372"/>
      <c r="CI107" s="372"/>
      <c r="CJ107" s="372"/>
      <c r="CK107" s="372"/>
      <c r="CL107" s="372"/>
      <c r="CM107" s="372"/>
      <c r="CN107" s="372"/>
      <c r="CO107" s="372"/>
      <c r="CP107" s="372"/>
      <c r="CQ107" s="372"/>
      <c r="CR107" s="372"/>
      <c r="CS107" s="372"/>
      <c r="CT107" s="372"/>
      <c r="CU107" s="372"/>
      <c r="CV107" s="372"/>
      <c r="CW107" s="372"/>
      <c r="CX107" s="372"/>
      <c r="CY107" s="372"/>
      <c r="CZ107" s="372"/>
      <c r="DA107" s="372"/>
      <c r="DB107" s="372"/>
      <c r="DC107" s="372"/>
      <c r="DD107" s="372"/>
      <c r="DE107" s="372"/>
      <c r="DF107" s="372"/>
      <c r="DG107" s="372"/>
      <c r="DH107" s="372"/>
      <c r="DI107" s="372"/>
      <c r="DJ107" s="372"/>
      <c r="DK107" s="372"/>
      <c r="DL107" s="372"/>
      <c r="DM107" s="372"/>
      <c r="DN107" s="372"/>
      <c r="DO107" s="372"/>
      <c r="DP107" s="372"/>
      <c r="DQ107" s="372"/>
      <c r="DR107" s="372"/>
      <c r="DS107" s="372"/>
      <c r="DT107" s="372"/>
      <c r="DU107" s="372"/>
      <c r="DV107" s="372"/>
      <c r="DW107" s="372"/>
      <c r="DX107" s="372"/>
      <c r="DY107" s="372"/>
      <c r="DZ107" s="372"/>
      <c r="EA107" s="372"/>
      <c r="EB107" s="372"/>
      <c r="EC107" s="372"/>
      <c r="ED107" s="372"/>
      <c r="EE107" s="372"/>
      <c r="EF107" s="372"/>
      <c r="EG107" s="372"/>
      <c r="EH107" s="372"/>
      <c r="EI107" s="372"/>
      <c r="EJ107" s="372"/>
      <c r="EK107" s="372"/>
      <c r="EL107" s="372"/>
      <c r="EM107" s="372"/>
      <c r="EN107" s="372"/>
      <c r="EO107" s="372"/>
      <c r="EP107" s="372"/>
      <c r="EQ107" s="372"/>
      <c r="ER107" s="372"/>
      <c r="ES107" s="372"/>
      <c r="ET107" s="372"/>
      <c r="EU107" s="372"/>
      <c r="EV107" s="372"/>
      <c r="EW107" s="372"/>
      <c r="EX107" s="372"/>
      <c r="EY107" s="372"/>
      <c r="EZ107" s="372"/>
      <c r="FA107" s="372"/>
      <c r="FB107" s="372"/>
      <c r="FC107" s="372"/>
      <c r="FD107" s="372"/>
      <c r="FE107" s="372"/>
      <c r="FF107" s="372"/>
      <c r="FG107" s="372"/>
      <c r="FH107" s="372"/>
      <c r="FI107" s="372"/>
      <c r="FJ107" s="372"/>
      <c r="FK107" s="372"/>
      <c r="FL107" s="372"/>
      <c r="FM107" s="372"/>
      <c r="FN107" s="372"/>
      <c r="FO107" s="372"/>
      <c r="FP107" s="372"/>
      <c r="FQ107" s="372"/>
      <c r="FR107" s="372"/>
      <c r="FS107" s="372"/>
      <c r="FT107" s="372"/>
      <c r="FU107" s="372"/>
      <c r="FV107" s="372"/>
      <c r="FW107" s="372"/>
      <c r="FX107" s="372"/>
      <c r="FY107" s="372"/>
      <c r="FZ107" s="372"/>
      <c r="GA107" s="372"/>
      <c r="GB107" s="372"/>
      <c r="GC107" s="372"/>
      <c r="GD107" s="372"/>
      <c r="GE107" s="372"/>
      <c r="GF107" s="372"/>
      <c r="GG107" s="372"/>
      <c r="GH107" s="372"/>
      <c r="GI107" s="372"/>
      <c r="GJ107" s="372"/>
      <c r="GK107" s="372"/>
      <c r="GL107" s="372"/>
      <c r="GM107" s="372"/>
      <c r="GN107" s="372"/>
      <c r="GO107" s="372"/>
      <c r="GP107" s="372"/>
      <c r="GQ107" s="372"/>
      <c r="GR107" s="372"/>
      <c r="GS107" s="372"/>
      <c r="GT107" s="372"/>
      <c r="GU107" s="372"/>
      <c r="GV107" s="372"/>
      <c r="GW107" s="372"/>
      <c r="GX107" s="372"/>
      <c r="GY107" s="372"/>
      <c r="GZ107" s="372"/>
      <c r="HA107" s="372"/>
      <c r="HB107" s="372"/>
      <c r="HC107" s="372"/>
      <c r="HD107" s="372"/>
      <c r="HE107" s="372"/>
      <c r="HF107" s="372"/>
      <c r="HG107" s="372"/>
      <c r="HH107" s="372"/>
      <c r="HI107" s="372"/>
      <c r="HJ107" s="372"/>
      <c r="HK107" s="372"/>
      <c r="HL107" s="372"/>
      <c r="HM107" s="372"/>
      <c r="HN107" s="372"/>
      <c r="HO107" s="372"/>
      <c r="HP107" s="372"/>
      <c r="HQ107" s="372"/>
      <c r="HR107" s="372"/>
      <c r="HS107" s="372"/>
      <c r="HT107" s="372"/>
      <c r="HU107" s="372"/>
      <c r="HV107" s="372"/>
      <c r="HW107" s="372"/>
    </row>
    <row r="108" spans="1:231" ht="14.1" customHeight="1">
      <c r="A108" s="372"/>
      <c r="B108" s="395"/>
      <c r="C108" s="395"/>
      <c r="E108" s="416"/>
      <c r="F108" s="372"/>
      <c r="G108" s="372"/>
      <c r="H108" s="372"/>
      <c r="I108" s="372"/>
      <c r="K108" s="387"/>
      <c r="L108" s="371"/>
      <c r="M108" s="371"/>
      <c r="N108" s="371"/>
      <c r="O108" s="371"/>
      <c r="P108" s="371"/>
      <c r="Q108" s="371"/>
      <c r="R108" s="371"/>
      <c r="S108" s="371"/>
      <c r="T108" s="371"/>
      <c r="U108" s="371"/>
      <c r="V108" s="371"/>
      <c r="W108" s="371"/>
      <c r="X108" s="372"/>
      <c r="Y108" s="372"/>
      <c r="Z108" s="372"/>
      <c r="AA108" s="372"/>
      <c r="AB108" s="372"/>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372"/>
      <c r="AZ108" s="372"/>
      <c r="BA108" s="372"/>
      <c r="BB108" s="372"/>
      <c r="BC108" s="372"/>
      <c r="BD108" s="372"/>
      <c r="BE108" s="372"/>
      <c r="BF108" s="372"/>
      <c r="BG108" s="372"/>
      <c r="BH108" s="372"/>
      <c r="BI108" s="372"/>
      <c r="BJ108" s="372"/>
      <c r="BK108" s="372"/>
      <c r="BL108" s="372"/>
      <c r="BM108" s="372"/>
      <c r="BN108" s="372"/>
      <c r="BO108" s="372"/>
      <c r="BP108" s="372"/>
      <c r="BQ108" s="372"/>
      <c r="BR108" s="372"/>
      <c r="BS108" s="372"/>
      <c r="BT108" s="372"/>
      <c r="BU108" s="372"/>
      <c r="BV108" s="372"/>
      <c r="BW108" s="372"/>
      <c r="BX108" s="372"/>
      <c r="BY108" s="372"/>
      <c r="BZ108" s="372"/>
      <c r="CA108" s="372"/>
      <c r="CB108" s="372"/>
      <c r="CC108" s="372"/>
      <c r="CD108" s="372"/>
      <c r="CE108" s="372"/>
      <c r="CF108" s="372"/>
      <c r="CG108" s="372"/>
      <c r="CH108" s="372"/>
      <c r="CI108" s="372"/>
      <c r="CJ108" s="372"/>
      <c r="CK108" s="372"/>
      <c r="CL108" s="372"/>
      <c r="CM108" s="372"/>
      <c r="CN108" s="372"/>
      <c r="CO108" s="372"/>
      <c r="CP108" s="372"/>
      <c r="CQ108" s="372"/>
      <c r="CR108" s="372"/>
      <c r="CS108" s="372"/>
      <c r="CT108" s="372"/>
      <c r="CU108" s="372"/>
      <c r="CV108" s="372"/>
      <c r="CW108" s="372"/>
      <c r="CX108" s="372"/>
      <c r="CY108" s="372"/>
      <c r="CZ108" s="372"/>
      <c r="DA108" s="372"/>
      <c r="DB108" s="372"/>
      <c r="DC108" s="372"/>
      <c r="DD108" s="372"/>
      <c r="DE108" s="372"/>
      <c r="DF108" s="372"/>
      <c r="DG108" s="372"/>
      <c r="DH108" s="372"/>
      <c r="DI108" s="372"/>
      <c r="DJ108" s="372"/>
      <c r="DK108" s="372"/>
      <c r="DL108" s="372"/>
      <c r="DM108" s="372"/>
      <c r="DN108" s="372"/>
      <c r="DO108" s="372"/>
      <c r="DP108" s="372"/>
      <c r="DQ108" s="372"/>
      <c r="DR108" s="372"/>
      <c r="DS108" s="372"/>
      <c r="DT108" s="372"/>
      <c r="DU108" s="372"/>
      <c r="DV108" s="372"/>
      <c r="DW108" s="372"/>
      <c r="DX108" s="372"/>
      <c r="DY108" s="372"/>
      <c r="DZ108" s="372"/>
      <c r="EA108" s="372"/>
      <c r="EB108" s="372"/>
      <c r="EC108" s="372"/>
      <c r="ED108" s="372"/>
      <c r="EE108" s="372"/>
      <c r="EF108" s="372"/>
      <c r="EG108" s="372"/>
      <c r="EH108" s="372"/>
      <c r="EI108" s="372"/>
      <c r="EJ108" s="372"/>
      <c r="EK108" s="372"/>
      <c r="EL108" s="372"/>
      <c r="EM108" s="372"/>
      <c r="EN108" s="372"/>
      <c r="EO108" s="372"/>
      <c r="EP108" s="372"/>
      <c r="EQ108" s="372"/>
      <c r="ER108" s="372"/>
      <c r="ES108" s="372"/>
      <c r="ET108" s="372"/>
      <c r="EU108" s="372"/>
      <c r="EV108" s="372"/>
      <c r="EW108" s="372"/>
      <c r="EX108" s="372"/>
      <c r="EY108" s="372"/>
      <c r="EZ108" s="372"/>
      <c r="FA108" s="372"/>
      <c r="FB108" s="372"/>
      <c r="FC108" s="372"/>
      <c r="FD108" s="372"/>
      <c r="FE108" s="372"/>
      <c r="FF108" s="372"/>
      <c r="FG108" s="372"/>
      <c r="FH108" s="372"/>
      <c r="FI108" s="372"/>
      <c r="FJ108" s="372"/>
      <c r="FK108" s="372"/>
      <c r="FL108" s="372"/>
      <c r="FM108" s="372"/>
      <c r="FN108" s="372"/>
      <c r="FO108" s="372"/>
      <c r="FP108" s="372"/>
      <c r="FQ108" s="372"/>
      <c r="FR108" s="372"/>
      <c r="FS108" s="372"/>
      <c r="FT108" s="372"/>
      <c r="FU108" s="372"/>
      <c r="FV108" s="372"/>
      <c r="FW108" s="372"/>
      <c r="FX108" s="372"/>
      <c r="FY108" s="372"/>
      <c r="FZ108" s="372"/>
      <c r="GA108" s="372"/>
      <c r="GB108" s="372"/>
      <c r="GC108" s="372"/>
      <c r="GD108" s="372"/>
      <c r="GE108" s="372"/>
      <c r="GF108" s="372"/>
      <c r="GG108" s="372"/>
      <c r="GH108" s="372"/>
      <c r="GI108" s="372"/>
      <c r="GJ108" s="372"/>
      <c r="GK108" s="372"/>
      <c r="GL108" s="372"/>
      <c r="GM108" s="372"/>
      <c r="GN108" s="372"/>
      <c r="GO108" s="372"/>
      <c r="GP108" s="372"/>
      <c r="GQ108" s="372"/>
      <c r="GR108" s="372"/>
      <c r="GS108" s="372"/>
      <c r="GT108" s="372"/>
      <c r="GU108" s="372"/>
      <c r="GV108" s="372"/>
      <c r="GW108" s="372"/>
      <c r="GX108" s="372"/>
      <c r="GY108" s="372"/>
      <c r="GZ108" s="372"/>
      <c r="HA108" s="372"/>
      <c r="HB108" s="372"/>
      <c r="HC108" s="372"/>
      <c r="HD108" s="372"/>
      <c r="HE108" s="372"/>
      <c r="HF108" s="372"/>
      <c r="HG108" s="372"/>
      <c r="HH108" s="372"/>
      <c r="HI108" s="372"/>
      <c r="HJ108" s="372"/>
      <c r="HK108" s="372"/>
      <c r="HL108" s="372"/>
      <c r="HM108" s="372"/>
      <c r="HN108" s="372"/>
      <c r="HO108" s="372"/>
      <c r="HP108" s="372"/>
      <c r="HQ108" s="372"/>
      <c r="HR108" s="372"/>
      <c r="HS108" s="372"/>
      <c r="HT108" s="372"/>
      <c r="HU108" s="372"/>
      <c r="HV108" s="372"/>
      <c r="HW108" s="372"/>
    </row>
    <row r="109" spans="1:231" ht="14.1" customHeight="1">
      <c r="A109" s="372"/>
      <c r="B109" s="395"/>
      <c r="C109" s="395"/>
      <c r="E109" s="416"/>
      <c r="F109" s="372"/>
      <c r="G109" s="372"/>
      <c r="H109" s="372"/>
      <c r="I109" s="372"/>
      <c r="K109" s="387"/>
      <c r="L109" s="371"/>
      <c r="M109" s="371"/>
      <c r="N109" s="371"/>
      <c r="O109" s="371"/>
      <c r="P109" s="371"/>
      <c r="Q109" s="371"/>
      <c r="R109" s="371"/>
      <c r="S109" s="371"/>
      <c r="T109" s="371"/>
      <c r="U109" s="371"/>
      <c r="V109" s="371"/>
      <c r="W109" s="371"/>
      <c r="X109" s="372"/>
      <c r="Y109" s="372"/>
      <c r="Z109" s="372"/>
      <c r="AA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2"/>
      <c r="AZ109" s="372"/>
      <c r="BA109" s="372"/>
      <c r="BB109" s="372"/>
      <c r="BC109" s="372"/>
      <c r="BD109" s="372"/>
      <c r="BE109" s="372"/>
      <c r="BF109" s="372"/>
      <c r="BG109" s="372"/>
      <c r="BH109" s="372"/>
      <c r="BI109" s="372"/>
      <c r="BJ109" s="372"/>
      <c r="BK109" s="372"/>
      <c r="BL109" s="372"/>
      <c r="BM109" s="372"/>
      <c r="BN109" s="372"/>
      <c r="BO109" s="372"/>
      <c r="BP109" s="372"/>
      <c r="BQ109" s="372"/>
      <c r="BR109" s="372"/>
      <c r="BS109" s="372"/>
      <c r="BT109" s="372"/>
      <c r="BU109" s="372"/>
      <c r="BV109" s="372"/>
      <c r="BW109" s="372"/>
      <c r="BX109" s="372"/>
      <c r="BY109" s="372"/>
      <c r="BZ109" s="372"/>
      <c r="CA109" s="372"/>
      <c r="CB109" s="372"/>
      <c r="CC109" s="372"/>
      <c r="CD109" s="372"/>
      <c r="CE109" s="372"/>
      <c r="CF109" s="372"/>
      <c r="CG109" s="372"/>
      <c r="CH109" s="372"/>
      <c r="CI109" s="372"/>
      <c r="CJ109" s="372"/>
      <c r="CK109" s="372"/>
      <c r="CL109" s="372"/>
      <c r="CM109" s="372"/>
      <c r="CN109" s="372"/>
      <c r="CO109" s="372"/>
      <c r="CP109" s="372"/>
      <c r="CQ109" s="372"/>
      <c r="CR109" s="372"/>
      <c r="CS109" s="372"/>
      <c r="CT109" s="372"/>
      <c r="CU109" s="372"/>
      <c r="CV109" s="372"/>
      <c r="CW109" s="372"/>
      <c r="CX109" s="372"/>
      <c r="CY109" s="372"/>
      <c r="CZ109" s="372"/>
      <c r="DA109" s="372"/>
      <c r="DB109" s="372"/>
      <c r="DC109" s="372"/>
      <c r="DD109" s="372"/>
      <c r="DE109" s="372"/>
      <c r="DF109" s="372"/>
      <c r="DG109" s="372"/>
      <c r="DH109" s="372"/>
      <c r="DI109" s="372"/>
      <c r="DJ109" s="372"/>
      <c r="DK109" s="372"/>
      <c r="DL109" s="372"/>
      <c r="DM109" s="372"/>
      <c r="DN109" s="372"/>
      <c r="DO109" s="372"/>
      <c r="DP109" s="372"/>
      <c r="DQ109" s="372"/>
      <c r="DR109" s="372"/>
      <c r="DS109" s="372"/>
      <c r="DT109" s="372"/>
      <c r="DU109" s="372"/>
      <c r="DV109" s="372"/>
      <c r="DW109" s="372"/>
      <c r="DX109" s="372"/>
      <c r="DY109" s="372"/>
      <c r="DZ109" s="372"/>
      <c r="EA109" s="372"/>
      <c r="EB109" s="372"/>
      <c r="EC109" s="372"/>
      <c r="ED109" s="372"/>
      <c r="EE109" s="372"/>
      <c r="EF109" s="372"/>
      <c r="EG109" s="372"/>
      <c r="EH109" s="372"/>
      <c r="EI109" s="372"/>
      <c r="EJ109" s="372"/>
      <c r="EK109" s="372"/>
      <c r="EL109" s="372"/>
      <c r="EM109" s="372"/>
      <c r="EN109" s="372"/>
      <c r="EO109" s="372"/>
      <c r="EP109" s="372"/>
      <c r="EQ109" s="372"/>
      <c r="ER109" s="372"/>
      <c r="ES109" s="372"/>
      <c r="ET109" s="372"/>
      <c r="EU109" s="372"/>
      <c r="EV109" s="372"/>
      <c r="EW109" s="372"/>
      <c r="EX109" s="372"/>
      <c r="EY109" s="372"/>
      <c r="EZ109" s="372"/>
      <c r="FA109" s="372"/>
      <c r="FB109" s="372"/>
      <c r="FC109" s="372"/>
      <c r="FD109" s="372"/>
      <c r="FE109" s="372"/>
      <c r="FF109" s="372"/>
      <c r="FG109" s="372"/>
      <c r="FH109" s="372"/>
      <c r="FI109" s="372"/>
      <c r="FJ109" s="372"/>
      <c r="FK109" s="372"/>
      <c r="FL109" s="372"/>
      <c r="FM109" s="372"/>
      <c r="FN109" s="372"/>
      <c r="FO109" s="372"/>
      <c r="FP109" s="372"/>
      <c r="FQ109" s="372"/>
      <c r="FR109" s="372"/>
      <c r="FS109" s="372"/>
      <c r="FT109" s="372"/>
      <c r="FU109" s="372"/>
      <c r="FV109" s="372"/>
      <c r="FW109" s="372"/>
      <c r="FX109" s="372"/>
      <c r="FY109" s="372"/>
      <c r="FZ109" s="372"/>
      <c r="GA109" s="372"/>
      <c r="GB109" s="372"/>
      <c r="GC109" s="372"/>
      <c r="GD109" s="372"/>
      <c r="GE109" s="372"/>
      <c r="GF109" s="372"/>
      <c r="GG109" s="372"/>
      <c r="GH109" s="372"/>
      <c r="GI109" s="372"/>
      <c r="GJ109" s="372"/>
      <c r="GK109" s="372"/>
      <c r="GL109" s="372"/>
      <c r="GM109" s="372"/>
      <c r="GN109" s="372"/>
      <c r="GO109" s="372"/>
      <c r="GP109" s="372"/>
      <c r="GQ109" s="372"/>
      <c r="GR109" s="372"/>
      <c r="GS109" s="372"/>
      <c r="GT109" s="372"/>
      <c r="GU109" s="372"/>
      <c r="GV109" s="372"/>
      <c r="GW109" s="372"/>
      <c r="GX109" s="372"/>
      <c r="GY109" s="372"/>
      <c r="GZ109" s="372"/>
      <c r="HA109" s="372"/>
      <c r="HB109" s="372"/>
      <c r="HC109" s="372"/>
      <c r="HD109" s="372"/>
      <c r="HE109" s="372"/>
      <c r="HF109" s="372"/>
      <c r="HG109" s="372"/>
      <c r="HH109" s="372"/>
      <c r="HI109" s="372"/>
      <c r="HJ109" s="372"/>
      <c r="HK109" s="372"/>
      <c r="HL109" s="372"/>
      <c r="HM109" s="372"/>
      <c r="HN109" s="372"/>
      <c r="HO109" s="372"/>
      <c r="HP109" s="372"/>
      <c r="HQ109" s="372"/>
      <c r="HR109" s="372"/>
      <c r="HS109" s="372"/>
      <c r="HT109" s="372"/>
      <c r="HU109" s="372"/>
      <c r="HV109" s="372"/>
      <c r="HW109" s="372"/>
    </row>
    <row r="110" spans="1:231" ht="14.1" customHeight="1">
      <c r="F110" s="372"/>
      <c r="G110" s="372"/>
      <c r="H110" s="372"/>
      <c r="I110" s="372"/>
      <c r="K110" s="387"/>
      <c r="L110" s="371"/>
      <c r="M110" s="371"/>
      <c r="N110" s="371"/>
      <c r="O110" s="371"/>
      <c r="P110" s="371"/>
      <c r="Q110" s="371"/>
      <c r="R110" s="371"/>
      <c r="S110" s="371"/>
      <c r="T110" s="371"/>
      <c r="U110" s="371"/>
      <c r="V110" s="371"/>
      <c r="W110" s="371"/>
      <c r="X110" s="372"/>
      <c r="Y110" s="372"/>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2"/>
      <c r="AZ110" s="372"/>
      <c r="BA110" s="372"/>
      <c r="BB110" s="372"/>
      <c r="BC110" s="372"/>
      <c r="BD110" s="372"/>
      <c r="BE110" s="372"/>
      <c r="BF110" s="372"/>
      <c r="BG110" s="372"/>
      <c r="BH110" s="372"/>
      <c r="BI110" s="372"/>
      <c r="BJ110" s="372"/>
      <c r="BK110" s="372"/>
      <c r="BL110" s="372"/>
      <c r="BM110" s="372"/>
      <c r="BN110" s="372"/>
      <c r="BO110" s="372"/>
      <c r="BP110" s="372"/>
      <c r="BQ110" s="372"/>
      <c r="BR110" s="372"/>
      <c r="BS110" s="372"/>
      <c r="BT110" s="372"/>
      <c r="BU110" s="372"/>
      <c r="BV110" s="372"/>
      <c r="BW110" s="372"/>
      <c r="BX110" s="372"/>
      <c r="BY110" s="372"/>
      <c r="BZ110" s="372"/>
      <c r="CA110" s="372"/>
      <c r="CB110" s="372"/>
      <c r="CC110" s="372"/>
      <c r="CD110" s="372"/>
      <c r="CE110" s="372"/>
      <c r="CF110" s="372"/>
      <c r="CG110" s="372"/>
      <c r="CH110" s="372"/>
      <c r="CI110" s="372"/>
      <c r="CJ110" s="372"/>
      <c r="CK110" s="372"/>
      <c r="CL110" s="372"/>
      <c r="CM110" s="372"/>
      <c r="CN110" s="372"/>
      <c r="CO110" s="372"/>
      <c r="CP110" s="372"/>
      <c r="CQ110" s="372"/>
      <c r="CR110" s="372"/>
      <c r="CS110" s="372"/>
      <c r="CT110" s="372"/>
      <c r="CU110" s="372"/>
      <c r="CV110" s="372"/>
      <c r="CW110" s="372"/>
      <c r="CX110" s="372"/>
      <c r="CY110" s="372"/>
      <c r="CZ110" s="372"/>
      <c r="DA110" s="372"/>
      <c r="DB110" s="372"/>
      <c r="DC110" s="372"/>
      <c r="DD110" s="372"/>
      <c r="DE110" s="372"/>
      <c r="DF110" s="372"/>
      <c r="DG110" s="372"/>
      <c r="DH110" s="372"/>
      <c r="DI110" s="372"/>
      <c r="DJ110" s="372"/>
      <c r="DK110" s="372"/>
      <c r="DL110" s="372"/>
      <c r="DM110" s="372"/>
      <c r="DN110" s="372"/>
      <c r="DO110" s="372"/>
      <c r="DP110" s="372"/>
      <c r="DQ110" s="372"/>
      <c r="DR110" s="372"/>
      <c r="DS110" s="372"/>
      <c r="DT110" s="372"/>
      <c r="DU110" s="372"/>
      <c r="DV110" s="372"/>
      <c r="DW110" s="372"/>
      <c r="DX110" s="372"/>
      <c r="DY110" s="372"/>
      <c r="DZ110" s="372"/>
      <c r="EA110" s="372"/>
      <c r="EB110" s="372"/>
      <c r="EC110" s="372"/>
      <c r="ED110" s="372"/>
      <c r="EE110" s="372"/>
      <c r="EF110" s="372"/>
      <c r="EG110" s="372"/>
      <c r="EH110" s="372"/>
      <c r="EI110" s="372"/>
      <c r="EJ110" s="372"/>
      <c r="EK110" s="372"/>
      <c r="EL110" s="372"/>
      <c r="EM110" s="372"/>
      <c r="EN110" s="372"/>
      <c r="EO110" s="372"/>
      <c r="EP110" s="372"/>
      <c r="EQ110" s="372"/>
      <c r="ER110" s="372"/>
      <c r="ES110" s="372"/>
      <c r="ET110" s="372"/>
      <c r="EU110" s="372"/>
      <c r="EV110" s="372"/>
      <c r="EW110" s="372"/>
      <c r="EX110" s="372"/>
      <c r="EY110" s="372"/>
      <c r="EZ110" s="372"/>
      <c r="FA110" s="372"/>
      <c r="FB110" s="372"/>
      <c r="FC110" s="372"/>
      <c r="FD110" s="372"/>
      <c r="FE110" s="372"/>
      <c r="FF110" s="372"/>
      <c r="FG110" s="372"/>
      <c r="FH110" s="372"/>
      <c r="FI110" s="372"/>
      <c r="FJ110" s="372"/>
      <c r="FK110" s="372"/>
      <c r="FL110" s="372"/>
      <c r="FM110" s="372"/>
      <c r="FN110" s="372"/>
      <c r="FO110" s="372"/>
      <c r="FP110" s="372"/>
      <c r="FQ110" s="372"/>
      <c r="FR110" s="372"/>
      <c r="FS110" s="372"/>
      <c r="FT110" s="372"/>
      <c r="FU110" s="372"/>
      <c r="FV110" s="372"/>
      <c r="FW110" s="372"/>
      <c r="FX110" s="372"/>
      <c r="FY110" s="372"/>
      <c r="FZ110" s="372"/>
      <c r="GA110" s="372"/>
      <c r="GB110" s="372"/>
      <c r="GC110" s="372"/>
      <c r="GD110" s="372"/>
      <c r="GE110" s="372"/>
      <c r="GF110" s="372"/>
      <c r="GG110" s="372"/>
      <c r="GH110" s="372"/>
      <c r="GI110" s="372"/>
      <c r="GJ110" s="372"/>
      <c r="GK110" s="372"/>
      <c r="GL110" s="372"/>
      <c r="GM110" s="372"/>
      <c r="GN110" s="372"/>
      <c r="GO110" s="372"/>
      <c r="GP110" s="372"/>
      <c r="GQ110" s="372"/>
      <c r="GR110" s="372"/>
      <c r="GS110" s="372"/>
      <c r="GT110" s="372"/>
      <c r="GU110" s="372"/>
      <c r="GV110" s="372"/>
      <c r="GW110" s="372"/>
      <c r="GX110" s="372"/>
      <c r="GY110" s="372"/>
      <c r="GZ110" s="372"/>
      <c r="HA110" s="372"/>
      <c r="HB110" s="372"/>
      <c r="HC110" s="372"/>
      <c r="HD110" s="372"/>
      <c r="HE110" s="372"/>
      <c r="HF110" s="372"/>
      <c r="HG110" s="372"/>
      <c r="HH110" s="372"/>
      <c r="HI110" s="372"/>
      <c r="HJ110" s="372"/>
      <c r="HK110" s="372"/>
      <c r="HL110" s="372"/>
      <c r="HM110" s="372"/>
      <c r="HN110" s="372"/>
      <c r="HO110" s="372"/>
      <c r="HP110" s="372"/>
      <c r="HQ110" s="372"/>
      <c r="HR110" s="372"/>
      <c r="HS110" s="372"/>
      <c r="HT110" s="372"/>
      <c r="HU110" s="372"/>
      <c r="HV110" s="372"/>
      <c r="HW110" s="372"/>
    </row>
    <row r="111" spans="1:231" ht="14.1" customHeight="1">
      <c r="F111" s="372"/>
      <c r="G111" s="372"/>
      <c r="H111" s="372"/>
      <c r="I111" s="372"/>
      <c r="K111" s="387"/>
      <c r="L111" s="371"/>
      <c r="M111" s="371"/>
      <c r="N111" s="371"/>
      <c r="O111" s="371"/>
      <c r="P111" s="371"/>
      <c r="Q111" s="371"/>
      <c r="R111" s="371"/>
      <c r="S111" s="371"/>
      <c r="T111" s="371"/>
      <c r="U111" s="371"/>
      <c r="V111" s="371"/>
      <c r="W111" s="371"/>
      <c r="X111" s="372"/>
      <c r="Y111" s="372"/>
      <c r="Z111" s="372"/>
      <c r="AA111" s="372"/>
      <c r="AB111" s="372"/>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2"/>
      <c r="AZ111" s="372"/>
      <c r="BA111" s="372"/>
      <c r="BB111" s="372"/>
      <c r="BC111" s="372"/>
      <c r="BD111" s="372"/>
      <c r="BE111" s="372"/>
      <c r="BF111" s="372"/>
      <c r="BG111" s="372"/>
      <c r="BH111" s="372"/>
      <c r="BI111" s="372"/>
      <c r="BJ111" s="372"/>
      <c r="BK111" s="372"/>
      <c r="BL111" s="372"/>
      <c r="BM111" s="372"/>
      <c r="BN111" s="372"/>
      <c r="BO111" s="372"/>
      <c r="BP111" s="372"/>
      <c r="BQ111" s="372"/>
      <c r="BR111" s="372"/>
      <c r="BS111" s="372"/>
      <c r="BT111" s="372"/>
      <c r="BU111" s="372"/>
      <c r="BV111" s="372"/>
      <c r="BW111" s="372"/>
      <c r="BX111" s="372"/>
      <c r="BY111" s="372"/>
      <c r="BZ111" s="372"/>
      <c r="CA111" s="372"/>
      <c r="CB111" s="372"/>
      <c r="CC111" s="372"/>
      <c r="CD111" s="372"/>
      <c r="CE111" s="372"/>
      <c r="CF111" s="372"/>
      <c r="CG111" s="372"/>
      <c r="CH111" s="372"/>
      <c r="CI111" s="372"/>
      <c r="CJ111" s="372"/>
      <c r="CK111" s="372"/>
      <c r="CL111" s="372"/>
      <c r="CM111" s="372"/>
      <c r="CN111" s="372"/>
      <c r="CO111" s="372"/>
      <c r="CP111" s="372"/>
      <c r="CQ111" s="372"/>
      <c r="CR111" s="372"/>
      <c r="CS111" s="372"/>
      <c r="CT111" s="372"/>
      <c r="CU111" s="372"/>
      <c r="CV111" s="372"/>
      <c r="CW111" s="372"/>
      <c r="CX111" s="372"/>
      <c r="CY111" s="372"/>
      <c r="CZ111" s="372"/>
      <c r="DA111" s="372"/>
      <c r="DB111" s="372"/>
      <c r="DC111" s="372"/>
      <c r="DD111" s="372"/>
      <c r="DE111" s="372"/>
      <c r="DF111" s="372"/>
      <c r="DG111" s="372"/>
      <c r="DH111" s="372"/>
      <c r="DI111" s="372"/>
      <c r="DJ111" s="372"/>
      <c r="DK111" s="372"/>
      <c r="DL111" s="372"/>
      <c r="DM111" s="372"/>
      <c r="DN111" s="372"/>
      <c r="DO111" s="372"/>
      <c r="DP111" s="372"/>
      <c r="DQ111" s="372"/>
      <c r="DR111" s="372"/>
      <c r="DS111" s="372"/>
      <c r="DT111" s="372"/>
      <c r="DU111" s="372"/>
      <c r="DV111" s="372"/>
      <c r="DW111" s="372"/>
      <c r="DX111" s="372"/>
      <c r="DY111" s="372"/>
      <c r="DZ111" s="372"/>
      <c r="EA111" s="372"/>
      <c r="EB111" s="372"/>
      <c r="EC111" s="372"/>
      <c r="ED111" s="372"/>
      <c r="EE111" s="372"/>
      <c r="EF111" s="372"/>
      <c r="EG111" s="372"/>
      <c r="EH111" s="372"/>
      <c r="EI111" s="372"/>
      <c r="EJ111" s="372"/>
      <c r="EK111" s="372"/>
      <c r="EL111" s="372"/>
      <c r="EM111" s="372"/>
      <c r="EN111" s="372"/>
      <c r="EO111" s="372"/>
      <c r="EP111" s="372"/>
      <c r="EQ111" s="372"/>
      <c r="ER111" s="372"/>
      <c r="ES111" s="372"/>
      <c r="ET111" s="372"/>
      <c r="EU111" s="372"/>
      <c r="EV111" s="372"/>
      <c r="EW111" s="372"/>
      <c r="EX111" s="372"/>
      <c r="EY111" s="372"/>
      <c r="EZ111" s="372"/>
      <c r="FA111" s="372"/>
      <c r="FB111" s="372"/>
      <c r="FC111" s="372"/>
      <c r="FD111" s="372"/>
      <c r="FE111" s="372"/>
      <c r="FF111" s="372"/>
      <c r="FG111" s="372"/>
      <c r="FH111" s="372"/>
      <c r="FI111" s="372"/>
      <c r="FJ111" s="372"/>
      <c r="FK111" s="372"/>
      <c r="FL111" s="372"/>
      <c r="FM111" s="372"/>
      <c r="FN111" s="372"/>
      <c r="FO111" s="372"/>
      <c r="FP111" s="372"/>
      <c r="FQ111" s="372"/>
      <c r="FR111" s="372"/>
      <c r="FS111" s="372"/>
      <c r="FT111" s="372"/>
      <c r="FU111" s="372"/>
      <c r="FV111" s="372"/>
      <c r="FW111" s="372"/>
      <c r="FX111" s="372"/>
      <c r="FY111" s="372"/>
      <c r="FZ111" s="372"/>
      <c r="GA111" s="372"/>
      <c r="GB111" s="372"/>
      <c r="GC111" s="372"/>
      <c r="GD111" s="372"/>
      <c r="GE111" s="372"/>
      <c r="GF111" s="372"/>
      <c r="GG111" s="372"/>
      <c r="GH111" s="372"/>
      <c r="GI111" s="372"/>
      <c r="GJ111" s="372"/>
      <c r="GK111" s="372"/>
      <c r="GL111" s="372"/>
      <c r="GM111" s="372"/>
      <c r="GN111" s="372"/>
      <c r="GO111" s="372"/>
      <c r="GP111" s="372"/>
      <c r="GQ111" s="372"/>
      <c r="GR111" s="372"/>
      <c r="GS111" s="372"/>
      <c r="GT111" s="372"/>
      <c r="GU111" s="372"/>
      <c r="GV111" s="372"/>
      <c r="GW111" s="372"/>
      <c r="GX111" s="372"/>
      <c r="GY111" s="372"/>
      <c r="GZ111" s="372"/>
      <c r="HA111" s="372"/>
      <c r="HB111" s="372"/>
      <c r="HC111" s="372"/>
      <c r="HD111" s="372"/>
      <c r="HE111" s="372"/>
      <c r="HF111" s="372"/>
      <c r="HG111" s="372"/>
      <c r="HH111" s="372"/>
      <c r="HI111" s="372"/>
      <c r="HJ111" s="372"/>
      <c r="HK111" s="372"/>
      <c r="HL111" s="372"/>
      <c r="HM111" s="372"/>
      <c r="HN111" s="372"/>
      <c r="HO111" s="372"/>
      <c r="HP111" s="372"/>
      <c r="HQ111" s="372"/>
      <c r="HR111" s="372"/>
      <c r="HS111" s="372"/>
      <c r="HT111" s="372"/>
      <c r="HU111" s="372"/>
      <c r="HV111" s="372"/>
      <c r="HW111" s="372"/>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2">
    <mergeCell ref="A47:G47"/>
    <mergeCell ref="A49:I49"/>
  </mergeCells>
  <printOptions horizontalCentered="1"/>
  <pageMargins left="0.5" right="0.5" top="0.9" bottom="0.9" header="0.5" footer="0.5"/>
  <pageSetup scale="65"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G54"/>
  <sheetViews>
    <sheetView zoomScaleNormal="100" workbookViewId="0"/>
  </sheetViews>
  <sheetFormatPr defaultColWidth="12.42578125" defaultRowHeight="12.75"/>
  <cols>
    <col min="1" max="1" width="11.28515625" style="189" customWidth="1"/>
    <col min="2" max="4" width="20.140625" style="189" customWidth="1"/>
    <col min="5" max="5" width="10.5703125" style="189" customWidth="1"/>
    <col min="6" max="6" width="12.42578125" style="189" customWidth="1"/>
    <col min="7" max="8" width="8.85546875" customWidth="1"/>
    <col min="9" max="27" width="12.42578125" style="189" customWidth="1"/>
    <col min="28" max="28" width="24.42578125" style="189" customWidth="1"/>
    <col min="29" max="16384" width="12.42578125" style="189"/>
  </cols>
  <sheetData>
    <row r="1" spans="2:33" ht="18">
      <c r="B1" s="190" t="s">
        <v>392</v>
      </c>
    </row>
    <row r="2" spans="2:33" ht="15.75">
      <c r="B2" s="13" t="s">
        <v>393</v>
      </c>
    </row>
    <row r="3" spans="2:33" ht="15.75">
      <c r="B3" s="13"/>
    </row>
    <row r="4" spans="2:33" ht="16.5" thickBot="1">
      <c r="B4" s="13"/>
    </row>
    <row r="5" spans="2:33">
      <c r="B5" s="191"/>
      <c r="C5" s="191"/>
      <c r="D5" s="191"/>
    </row>
    <row r="6" spans="2:33" ht="15.75">
      <c r="B6" s="192" t="s">
        <v>394</v>
      </c>
      <c r="C6" s="193"/>
      <c r="D6" s="194" t="s">
        <v>22</v>
      </c>
      <c r="AB6" s="210"/>
    </row>
    <row r="7" spans="2:33" ht="15">
      <c r="B7" s="195"/>
      <c r="C7" s="196"/>
      <c r="D7" s="197"/>
      <c r="F7" s="195"/>
      <c r="Z7" s="714"/>
      <c r="AA7" s="1036"/>
      <c r="AB7" s="1037"/>
      <c r="AC7" s="714"/>
      <c r="AD7" s="714"/>
      <c r="AE7" s="714"/>
      <c r="AF7" s="714"/>
      <c r="AG7" s="714"/>
    </row>
    <row r="8" spans="2:33">
      <c r="B8" s="195">
        <v>2003</v>
      </c>
      <c r="D8" s="658">
        <v>6816462132</v>
      </c>
      <c r="Z8" s="714"/>
      <c r="AA8" s="1038"/>
      <c r="AB8" s="1039"/>
      <c r="AC8" s="714"/>
      <c r="AD8" s="1039"/>
      <c r="AE8" s="1039"/>
      <c r="AF8" s="714"/>
      <c r="AG8" s="714"/>
    </row>
    <row r="9" spans="2:33">
      <c r="B9" s="195">
        <v>2004</v>
      </c>
      <c r="D9" s="199">
        <v>7358048877</v>
      </c>
      <c r="Z9" s="714"/>
      <c r="AA9" s="1038"/>
      <c r="AB9" s="1039"/>
      <c r="AC9" s="714"/>
      <c r="AD9" s="1039"/>
      <c r="AE9" s="1039"/>
      <c r="AF9" s="714"/>
      <c r="AG9" s="714"/>
    </row>
    <row r="10" spans="2:33">
      <c r="B10" s="195">
        <v>2005</v>
      </c>
      <c r="D10" s="199">
        <v>8414731881</v>
      </c>
      <c r="Z10" s="714"/>
      <c r="AA10" s="1038"/>
      <c r="AB10" s="1039"/>
      <c r="AC10" s="714"/>
      <c r="AD10" s="1039"/>
      <c r="AE10" s="1039"/>
      <c r="AF10" s="714"/>
      <c r="AG10" s="714"/>
    </row>
    <row r="11" spans="2:33">
      <c r="B11" s="195">
        <v>2006</v>
      </c>
      <c r="D11" s="198">
        <v>9132261251</v>
      </c>
      <c r="Z11" s="714"/>
      <c r="AA11" s="1038">
        <f>B8</f>
        <v>2003</v>
      </c>
      <c r="AB11" s="1039">
        <v>6.82</v>
      </c>
      <c r="AC11" s="714"/>
      <c r="AD11" s="1039"/>
      <c r="AE11" s="1039"/>
      <c r="AF11" s="714"/>
      <c r="AG11" s="714"/>
    </row>
    <row r="12" spans="2:33">
      <c r="B12" s="195">
        <v>2007</v>
      </c>
      <c r="D12" s="198">
        <v>9601762403.6699944</v>
      </c>
      <c r="Z12" s="714"/>
      <c r="AA12" s="1038">
        <f t="shared" ref="AA12:AA23" si="0">B9</f>
        <v>2004</v>
      </c>
      <c r="AB12" s="1039">
        <v>7.36</v>
      </c>
      <c r="AC12" s="714"/>
      <c r="AD12" s="1039"/>
      <c r="AE12" s="1039"/>
      <c r="AF12" s="714"/>
      <c r="AG12" s="714"/>
    </row>
    <row r="13" spans="2:33">
      <c r="B13" s="195">
        <v>2008</v>
      </c>
      <c r="D13" s="198">
        <v>9201320075.0499992</v>
      </c>
      <c r="Z13" s="714"/>
      <c r="AA13" s="1038">
        <f t="shared" si="0"/>
        <v>2005</v>
      </c>
      <c r="AB13" s="1039">
        <v>8.41</v>
      </c>
      <c r="AC13" s="714"/>
      <c r="AD13" s="1039"/>
      <c r="AE13" s="1039"/>
      <c r="AF13" s="714"/>
      <c r="AG13" s="714"/>
    </row>
    <row r="14" spans="2:33">
      <c r="B14" s="195">
        <v>2009</v>
      </c>
      <c r="D14" s="198">
        <v>8838405972.0000038</v>
      </c>
      <c r="Z14" s="714"/>
      <c r="AA14" s="1038">
        <f t="shared" si="0"/>
        <v>2006</v>
      </c>
      <c r="AB14" s="1039">
        <v>9.1300000000000008</v>
      </c>
      <c r="AC14" s="714"/>
      <c r="AD14" s="1039"/>
      <c r="AE14" s="1039"/>
      <c r="AF14" s="714"/>
      <c r="AG14" s="714"/>
    </row>
    <row r="15" spans="2:33">
      <c r="B15" s="195">
        <v>2010</v>
      </c>
      <c r="D15" s="198">
        <v>9537700528</v>
      </c>
      <c r="Z15" s="714"/>
      <c r="AA15" s="1038">
        <f t="shared" si="0"/>
        <v>2007</v>
      </c>
      <c r="AB15" s="1039">
        <v>9.6</v>
      </c>
      <c r="AC15" s="714"/>
      <c r="AD15" s="1039"/>
      <c r="AE15" s="1039"/>
      <c r="AF15" s="714"/>
      <c r="AG15" s="714"/>
    </row>
    <row r="16" spans="2:33">
      <c r="B16" s="195">
        <v>2011</v>
      </c>
      <c r="D16" s="198">
        <v>9846787045</v>
      </c>
      <c r="Z16" s="714"/>
      <c r="AA16" s="1038">
        <f t="shared" si="0"/>
        <v>2008</v>
      </c>
      <c r="AB16" s="1039">
        <v>9.1999999999999993</v>
      </c>
      <c r="AC16" s="714"/>
      <c r="AD16" s="1039"/>
      <c r="AE16" s="1039"/>
      <c r="AF16" s="714"/>
      <c r="AG16" s="714"/>
    </row>
    <row r="17" spans="2:33">
      <c r="B17" s="195">
        <v>2012</v>
      </c>
      <c r="D17" s="198">
        <v>10527113882</v>
      </c>
      <c r="Z17" s="714"/>
      <c r="AA17" s="1038">
        <f t="shared" si="0"/>
        <v>2009</v>
      </c>
      <c r="AB17" s="1039">
        <v>8.84</v>
      </c>
      <c r="AC17" s="714"/>
      <c r="AD17" s="1039"/>
      <c r="AE17" s="1039"/>
      <c r="AF17" s="714"/>
      <c r="AG17" s="714"/>
    </row>
    <row r="18" spans="2:33">
      <c r="B18" s="195">
        <v>2013</v>
      </c>
      <c r="D18" s="198">
        <v>10586343685</v>
      </c>
      <c r="Z18" s="714"/>
      <c r="AA18" s="1038">
        <f t="shared" si="0"/>
        <v>2010</v>
      </c>
      <c r="AB18" s="1039">
        <v>9.5399999999999991</v>
      </c>
      <c r="AC18" s="714"/>
      <c r="AD18" s="1039"/>
      <c r="AE18" s="1039"/>
      <c r="AF18" s="714"/>
      <c r="AG18" s="714"/>
    </row>
    <row r="19" spans="2:33">
      <c r="B19" s="195">
        <v>2014</v>
      </c>
      <c r="D19" s="198">
        <v>11623977320</v>
      </c>
      <c r="E19" s="1089"/>
      <c r="F19" s="200"/>
      <c r="Z19" s="714"/>
      <c r="AA19" s="1038">
        <f t="shared" si="0"/>
        <v>2011</v>
      </c>
      <c r="AB19" s="1039">
        <v>9.85</v>
      </c>
      <c r="AC19" s="714"/>
      <c r="AD19" s="1039"/>
      <c r="AE19" s="1039"/>
      <c r="AF19" s="714"/>
      <c r="AG19" s="714"/>
    </row>
    <row r="20" spans="2:33">
      <c r="B20" s="195">
        <v>2015</v>
      </c>
      <c r="D20" s="198">
        <v>12071058964</v>
      </c>
      <c r="E20" s="1103">
        <f>D20/D19-1</f>
        <v>3.8462019641999801E-2</v>
      </c>
      <c r="F20" s="200"/>
      <c r="Z20" s="714"/>
      <c r="AA20" s="1038">
        <f t="shared" si="0"/>
        <v>2012</v>
      </c>
      <c r="AB20" s="1039">
        <v>10.53</v>
      </c>
      <c r="AC20" s="714"/>
      <c r="AD20" s="1039"/>
      <c r="AE20" s="1039"/>
      <c r="AF20" s="714"/>
      <c r="AG20" s="714"/>
    </row>
    <row r="21" spans="2:33">
      <c r="C21" s="201"/>
      <c r="E21" s="1090"/>
      <c r="F21" s="195"/>
      <c r="Z21" s="714"/>
      <c r="AA21" s="1038">
        <f t="shared" si="0"/>
        <v>2013</v>
      </c>
      <c r="AB21" s="1039">
        <v>10.59</v>
      </c>
      <c r="AC21" s="714"/>
      <c r="AD21" s="1039"/>
      <c r="AE21" s="1039"/>
      <c r="AF21" s="714"/>
      <c r="AG21" s="714"/>
    </row>
    <row r="22" spans="2:33">
      <c r="B22" s="9" t="s">
        <v>20</v>
      </c>
      <c r="C22" s="201"/>
      <c r="F22" s="195"/>
      <c r="Z22" s="714"/>
      <c r="AA22" s="1038">
        <f t="shared" si="0"/>
        <v>2014</v>
      </c>
      <c r="AB22" s="1039">
        <v>11.62</v>
      </c>
      <c r="AC22" s="714"/>
      <c r="AD22" s="1039"/>
      <c r="AE22" s="1039"/>
      <c r="AF22" s="714"/>
      <c r="AG22" s="714"/>
    </row>
    <row r="23" spans="2:33">
      <c r="B23" s="1236" t="s">
        <v>1136</v>
      </c>
      <c r="C23" s="201"/>
      <c r="F23" s="195"/>
      <c r="Z23" s="714"/>
      <c r="AA23" s="1038">
        <f t="shared" si="0"/>
        <v>2015</v>
      </c>
      <c r="AB23" s="1039">
        <f>D20/1000000000</f>
        <v>12.071058964000001</v>
      </c>
      <c r="AC23" s="714"/>
      <c r="AD23" s="1039"/>
      <c r="AE23" s="1040"/>
      <c r="AF23" s="714"/>
      <c r="AG23" s="714"/>
    </row>
    <row r="24" spans="2:33">
      <c r="B24" s="9"/>
      <c r="C24" s="201"/>
      <c r="F24" s="195"/>
      <c r="AA24" s="1039"/>
      <c r="AB24" s="714"/>
      <c r="AC24" s="714"/>
      <c r="AD24" s="714"/>
      <c r="AE24" s="714"/>
      <c r="AF24" s="714"/>
      <c r="AG24" s="714"/>
    </row>
    <row r="25" spans="2:33">
      <c r="B25" s="9"/>
      <c r="C25" s="201"/>
      <c r="F25" s="195"/>
      <c r="AA25" s="1039"/>
      <c r="AB25" s="714"/>
      <c r="AC25" s="714"/>
      <c r="AD25" s="714"/>
      <c r="AE25" s="714"/>
      <c r="AF25" s="714"/>
      <c r="AG25" s="714"/>
    </row>
    <row r="26" spans="2:33">
      <c r="B26" s="195"/>
      <c r="C26" s="202"/>
      <c r="F26" s="195"/>
      <c r="AA26" s="1039"/>
      <c r="AB26" s="714"/>
      <c r="AC26" s="714"/>
      <c r="AD26" s="714"/>
      <c r="AE26" s="714"/>
      <c r="AF26" s="714"/>
      <c r="AG26" s="714"/>
    </row>
    <row r="27" spans="2:33">
      <c r="B27" s="195"/>
      <c r="C27" s="202"/>
      <c r="AA27" s="714"/>
      <c r="AB27" s="714"/>
      <c r="AC27" s="714"/>
      <c r="AD27" s="714"/>
      <c r="AE27" s="714"/>
      <c r="AF27" s="714"/>
      <c r="AG27" s="714"/>
    </row>
    <row r="28" spans="2:33">
      <c r="B28" s="195"/>
      <c r="C28" s="202"/>
      <c r="AA28" s="714"/>
      <c r="AB28" s="714"/>
      <c r="AC28" s="714"/>
      <c r="AD28" s="714"/>
      <c r="AE28" s="714"/>
      <c r="AF28" s="714"/>
      <c r="AG28" s="714"/>
    </row>
    <row r="29" spans="2:33">
      <c r="B29" s="195"/>
      <c r="C29" s="202"/>
      <c r="AA29" s="714"/>
      <c r="AB29" s="714"/>
      <c r="AC29" s="714"/>
      <c r="AD29" s="714"/>
      <c r="AE29" s="714"/>
      <c r="AF29" s="714"/>
      <c r="AG29" s="714"/>
    </row>
    <row r="30" spans="2:33">
      <c r="B30" s="195"/>
      <c r="C30" s="202"/>
      <c r="AA30" s="714"/>
      <c r="AB30" s="714"/>
      <c r="AC30" s="714"/>
      <c r="AD30" s="714"/>
      <c r="AE30" s="714"/>
      <c r="AF30" s="714"/>
      <c r="AG30" s="714"/>
    </row>
    <row r="31" spans="2:33">
      <c r="B31" s="195"/>
      <c r="C31" s="202"/>
      <c r="AA31" s="714"/>
      <c r="AB31" s="714"/>
      <c r="AC31" s="714"/>
      <c r="AD31" s="714"/>
      <c r="AE31" s="714"/>
      <c r="AF31" s="714"/>
      <c r="AG31" s="714"/>
    </row>
    <row r="32" spans="2:33">
      <c r="B32" s="195"/>
      <c r="C32" s="202"/>
      <c r="AA32" s="714"/>
      <c r="AB32" s="714"/>
      <c r="AC32" s="714"/>
      <c r="AD32" s="714"/>
      <c r="AE32" s="714"/>
      <c r="AF32" s="714"/>
      <c r="AG32" s="714"/>
    </row>
    <row r="33" spans="2:33">
      <c r="B33" s="195"/>
      <c r="C33" s="202"/>
      <c r="AA33" s="714"/>
      <c r="AB33" s="714"/>
      <c r="AC33" s="714"/>
      <c r="AD33" s="714"/>
      <c r="AE33" s="714"/>
      <c r="AF33" s="714"/>
      <c r="AG33" s="714"/>
    </row>
    <row r="34" spans="2:33">
      <c r="B34" s="195"/>
      <c r="C34" s="202"/>
    </row>
    <row r="35" spans="2:33">
      <c r="B35" s="195"/>
      <c r="C35" s="202"/>
    </row>
    <row r="36" spans="2:33">
      <c r="B36" s="195"/>
      <c r="C36" s="202"/>
    </row>
    <row r="37" spans="2:33">
      <c r="B37" s="195"/>
      <c r="C37" s="202"/>
    </row>
    <row r="38" spans="2:33">
      <c r="B38" s="195"/>
      <c r="C38" s="202"/>
    </row>
    <row r="39" spans="2:33">
      <c r="E39" s="203"/>
    </row>
    <row r="52" spans="2:5" ht="15.75">
      <c r="B52" s="10"/>
      <c r="C52" s="10"/>
    </row>
    <row r="53" spans="2:5" ht="15.75">
      <c r="B53" s="5"/>
      <c r="C53" s="5"/>
      <c r="D53" s="5"/>
      <c r="E53" s="44"/>
    </row>
    <row r="54" spans="2:5" ht="15.75">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49"/>
  <sheetViews>
    <sheetView zoomScaleNormal="100" workbookViewId="0"/>
  </sheetViews>
  <sheetFormatPr defaultColWidth="9.140625" defaultRowHeight="12.75"/>
  <cols>
    <col min="1" max="1" width="12.7109375" style="717" customWidth="1"/>
    <col min="2" max="2" width="9.7109375" style="717" customWidth="1"/>
    <col min="3" max="3" width="9.5703125" style="717" customWidth="1"/>
    <col min="4" max="4" width="22" style="717" bestFit="1" customWidth="1"/>
    <col min="5" max="5" width="16.7109375" style="717" customWidth="1"/>
    <col min="6" max="6" width="20.85546875" style="717" bestFit="1" customWidth="1"/>
    <col min="7" max="7" width="16.42578125" style="717" customWidth="1"/>
    <col min="8" max="8" width="18.28515625" style="717" customWidth="1"/>
    <col min="9" max="9" width="20" style="717" customWidth="1"/>
    <col min="10" max="10" width="17.5703125" style="717" customWidth="1"/>
    <col min="11" max="11" width="13.42578125" style="717" customWidth="1"/>
    <col min="12" max="16384" width="9.140625" style="717"/>
  </cols>
  <sheetData>
    <row r="1" spans="1:12" ht="18">
      <c r="A1" s="715" t="s">
        <v>418</v>
      </c>
      <c r="B1" s="715"/>
      <c r="C1" s="715"/>
      <c r="D1" s="716"/>
      <c r="E1" s="423"/>
      <c r="F1" s="716"/>
      <c r="G1" s="716"/>
      <c r="H1" s="716"/>
      <c r="I1" s="716"/>
      <c r="J1" s="424"/>
      <c r="K1" s="716"/>
      <c r="L1" s="716"/>
    </row>
    <row r="2" spans="1:12" ht="15.75">
      <c r="A2" s="1278" t="s">
        <v>1070</v>
      </c>
      <c r="B2" s="1278"/>
      <c r="C2" s="1278"/>
      <c r="D2" s="1278"/>
      <c r="E2" s="1278"/>
      <c r="F2" s="1278"/>
      <c r="G2" s="1278"/>
      <c r="H2" s="1278"/>
      <c r="I2" s="1278"/>
      <c r="J2" s="1278"/>
      <c r="K2" s="1278"/>
      <c r="L2" s="1278"/>
    </row>
    <row r="3" spans="1:12" ht="15" customHeight="1" thickBot="1">
      <c r="A3" s="1255" t="s">
        <v>1038</v>
      </c>
      <c r="B3" s="1255"/>
      <c r="C3" s="1255"/>
      <c r="D3" s="716"/>
      <c r="E3" s="423"/>
      <c r="F3" s="716"/>
      <c r="G3" s="716"/>
      <c r="H3" s="716"/>
      <c r="I3" s="716"/>
      <c r="J3" s="424"/>
      <c r="K3" s="716"/>
      <c r="L3" s="716"/>
    </row>
    <row r="4" spans="1:12" ht="15" customHeight="1">
      <c r="A4" s="719"/>
      <c r="B4" s="719"/>
      <c r="C4" s="719"/>
      <c r="D4" s="719"/>
      <c r="E4" s="720"/>
      <c r="F4" s="721" t="s">
        <v>419</v>
      </c>
      <c r="G4" s="721" t="s">
        <v>420</v>
      </c>
      <c r="H4" s="721" t="s">
        <v>18</v>
      </c>
      <c r="I4" s="720"/>
      <c r="J4" s="720"/>
      <c r="K4" s="721" t="s">
        <v>421</v>
      </c>
    </row>
    <row r="5" spans="1:12" ht="15.75">
      <c r="B5" s="722" t="s">
        <v>397</v>
      </c>
      <c r="C5" s="723"/>
      <c r="D5" s="722" t="s">
        <v>422</v>
      </c>
      <c r="E5" s="722" t="s">
        <v>423</v>
      </c>
      <c r="F5" s="724" t="s">
        <v>424</v>
      </c>
      <c r="G5" s="724" t="s">
        <v>425</v>
      </c>
      <c r="H5" s="724" t="s">
        <v>424</v>
      </c>
      <c r="I5" s="724" t="s">
        <v>426</v>
      </c>
      <c r="J5" s="724" t="s">
        <v>427</v>
      </c>
      <c r="K5" s="724" t="s">
        <v>23</v>
      </c>
    </row>
    <row r="6" spans="1:12" s="728" customFormat="1" ht="15.75">
      <c r="A6" s="725"/>
      <c r="B6" s="726" t="s">
        <v>400</v>
      </c>
      <c r="C6" s="727"/>
      <c r="D6" s="726" t="s">
        <v>428</v>
      </c>
      <c r="E6" s="726" t="s">
        <v>429</v>
      </c>
      <c r="F6" s="726" t="s">
        <v>429</v>
      </c>
      <c r="G6" s="726" t="s">
        <v>429</v>
      </c>
      <c r="H6" s="726" t="s">
        <v>429</v>
      </c>
      <c r="I6" s="726" t="s">
        <v>24</v>
      </c>
      <c r="J6" s="726" t="s">
        <v>430</v>
      </c>
      <c r="K6" s="726" t="s">
        <v>431</v>
      </c>
    </row>
    <row r="7" spans="1:12">
      <c r="A7" s="204"/>
      <c r="B7" s="204"/>
      <c r="C7" s="204"/>
      <c r="D7" s="204"/>
      <c r="E7" s="204"/>
      <c r="F7" s="204"/>
      <c r="G7" s="204"/>
      <c r="H7" s="204"/>
      <c r="I7" s="204"/>
      <c r="J7" s="204"/>
      <c r="K7" s="204"/>
    </row>
    <row r="8" spans="1:12" ht="15" customHeight="1">
      <c r="A8" s="425">
        <v>0</v>
      </c>
      <c r="B8" s="424" t="s">
        <v>409</v>
      </c>
      <c r="C8" s="426">
        <v>999</v>
      </c>
      <c r="D8" s="422">
        <v>24197863.656429999</v>
      </c>
      <c r="E8" s="422">
        <v>258804680.44</v>
      </c>
      <c r="F8" s="422">
        <v>8896129026.2800007</v>
      </c>
      <c r="G8" s="422">
        <v>265253112.09999999</v>
      </c>
      <c r="H8" s="422">
        <v>9161382138.3799992</v>
      </c>
      <c r="I8" s="422">
        <v>5770707.5499999998</v>
      </c>
      <c r="J8" s="422">
        <v>147662.26999999999</v>
      </c>
      <c r="K8" s="555">
        <f>J8/I8</f>
        <v>2.5588243507505416E-2</v>
      </c>
    </row>
    <row r="9" spans="1:12" ht="15" customHeight="1">
      <c r="A9" s="425">
        <v>1000</v>
      </c>
      <c r="B9" s="424" t="s">
        <v>409</v>
      </c>
      <c r="C9" s="426">
        <v>1999</v>
      </c>
      <c r="D9" s="421">
        <v>86451384.083000004</v>
      </c>
      <c r="E9" s="421">
        <v>72486574.840000004</v>
      </c>
      <c r="F9" s="421">
        <v>226864306.05000001</v>
      </c>
      <c r="G9" s="421">
        <v>116803169.3</v>
      </c>
      <c r="H9" s="421">
        <v>343667475.35000002</v>
      </c>
      <c r="I9" s="421">
        <v>11529641.699999999</v>
      </c>
      <c r="J9" s="421">
        <v>242648.88</v>
      </c>
      <c r="K9" s="555">
        <f t="shared" ref="K9:K31" si="0">J9/I9</f>
        <v>2.1045656605269879E-2</v>
      </c>
    </row>
    <row r="10" spans="1:12" ht="15" customHeight="1">
      <c r="A10" s="425">
        <v>2000</v>
      </c>
      <c r="B10" s="424" t="s">
        <v>409</v>
      </c>
      <c r="C10" s="426">
        <v>2999</v>
      </c>
      <c r="D10" s="421">
        <v>152082719.77599999</v>
      </c>
      <c r="E10" s="421">
        <v>74685611.629999995</v>
      </c>
      <c r="F10" s="421">
        <v>195105846.16999999</v>
      </c>
      <c r="G10" s="421">
        <v>147853012.40000001</v>
      </c>
      <c r="H10" s="421">
        <v>342958858.56999999</v>
      </c>
      <c r="I10" s="421">
        <v>14609944.17</v>
      </c>
      <c r="J10" s="421">
        <v>292262.96999999997</v>
      </c>
      <c r="K10" s="555">
        <f t="shared" si="0"/>
        <v>2.000438650546876E-2</v>
      </c>
    </row>
    <row r="11" spans="1:12" ht="15" customHeight="1">
      <c r="A11" s="425">
        <v>3000</v>
      </c>
      <c r="B11" s="424" t="s">
        <v>409</v>
      </c>
      <c r="C11" s="426">
        <v>3999</v>
      </c>
      <c r="D11" s="421">
        <v>212067718.15329999</v>
      </c>
      <c r="E11" s="421">
        <v>74918063.739999995</v>
      </c>
      <c r="F11" s="421">
        <v>173262079.24000001</v>
      </c>
      <c r="G11" s="421">
        <v>161517028.40000001</v>
      </c>
      <c r="H11" s="421">
        <v>334779107.63999999</v>
      </c>
      <c r="I11" s="421">
        <v>16802250.949999999</v>
      </c>
      <c r="J11" s="421">
        <v>344376.98</v>
      </c>
      <c r="K11" s="555">
        <f t="shared" si="0"/>
        <v>2.0495883618498151E-2</v>
      </c>
    </row>
    <row r="12" spans="1:12" ht="15" customHeight="1">
      <c r="A12" s="425">
        <v>4000</v>
      </c>
      <c r="B12" s="424" t="s">
        <v>409</v>
      </c>
      <c r="C12" s="426">
        <v>4999</v>
      </c>
      <c r="D12" s="421">
        <v>265295696.79949999</v>
      </c>
      <c r="E12" s="421">
        <v>74432293.930000007</v>
      </c>
      <c r="F12" s="421">
        <v>184190638.28</v>
      </c>
      <c r="G12" s="421">
        <v>159955600.59999999</v>
      </c>
      <c r="H12" s="421">
        <v>344146238.88</v>
      </c>
      <c r="I12" s="421">
        <v>19165856.879999999</v>
      </c>
      <c r="J12" s="421">
        <v>422851.68</v>
      </c>
      <c r="K12" s="555">
        <f t="shared" si="0"/>
        <v>2.2062758928417921E-2</v>
      </c>
    </row>
    <row r="13" spans="1:12" ht="15" customHeight="1">
      <c r="A13" s="425">
        <v>5000</v>
      </c>
      <c r="B13" s="424" t="s">
        <v>409</v>
      </c>
      <c r="C13" s="426">
        <v>5999</v>
      </c>
      <c r="D13" s="421">
        <v>313461493.7008</v>
      </c>
      <c r="E13" s="421">
        <v>73430503.290000007</v>
      </c>
      <c r="F13" s="421">
        <v>142047743.22</v>
      </c>
      <c r="G13" s="421">
        <v>157250492.40000001</v>
      </c>
      <c r="H13" s="421">
        <v>299298235.62</v>
      </c>
      <c r="I13" s="421">
        <v>20439832.489999998</v>
      </c>
      <c r="J13" s="421">
        <v>487210.44</v>
      </c>
      <c r="K13" s="555">
        <f t="shared" si="0"/>
        <v>2.383632254512669E-2</v>
      </c>
    </row>
    <row r="14" spans="1:12" ht="15" customHeight="1">
      <c r="A14" s="425">
        <v>6000</v>
      </c>
      <c r="B14" s="424" t="s">
        <v>409</v>
      </c>
      <c r="C14" s="426">
        <v>6999</v>
      </c>
      <c r="D14" s="421">
        <v>367215717.09899002</v>
      </c>
      <c r="E14" s="421">
        <v>74495406.769999996</v>
      </c>
      <c r="F14" s="421">
        <v>140323761.28</v>
      </c>
      <c r="G14" s="421">
        <v>157630852.40000001</v>
      </c>
      <c r="H14" s="421">
        <v>297954613.68000001</v>
      </c>
      <c r="I14" s="421">
        <v>21062663.379999999</v>
      </c>
      <c r="J14" s="421">
        <v>558602.81000000006</v>
      </c>
      <c r="K14" s="555">
        <f t="shared" si="0"/>
        <v>2.6520995940637782E-2</v>
      </c>
    </row>
    <row r="15" spans="1:12" ht="15" customHeight="1">
      <c r="A15" s="425">
        <v>7000</v>
      </c>
      <c r="B15" s="424" t="s">
        <v>409</v>
      </c>
      <c r="C15" s="426">
        <v>7999</v>
      </c>
      <c r="D15" s="421">
        <v>415171687.81980002</v>
      </c>
      <c r="E15" s="421">
        <v>74576630.700000003</v>
      </c>
      <c r="F15" s="421">
        <v>150828607.19</v>
      </c>
      <c r="G15" s="421">
        <v>156252480</v>
      </c>
      <c r="H15" s="421">
        <v>307081087.19</v>
      </c>
      <c r="I15" s="421">
        <v>21670363.52</v>
      </c>
      <c r="J15" s="421">
        <v>633926.69999999995</v>
      </c>
      <c r="K15" s="555">
        <f>J15/I15</f>
        <v>2.9253164092745223E-2</v>
      </c>
    </row>
    <row r="16" spans="1:12" ht="15" customHeight="1">
      <c r="A16" s="425">
        <v>8000</v>
      </c>
      <c r="B16" s="424" t="s">
        <v>409</v>
      </c>
      <c r="C16" s="426">
        <v>8999</v>
      </c>
      <c r="D16" s="421">
        <v>466972499.15649998</v>
      </c>
      <c r="E16" s="421">
        <v>76619291.540000007</v>
      </c>
      <c r="F16" s="421">
        <v>166622469.08000001</v>
      </c>
      <c r="G16" s="421">
        <v>156800612.90000001</v>
      </c>
      <c r="H16" s="421">
        <v>323423081.98000002</v>
      </c>
      <c r="I16" s="421">
        <v>22299722.920000002</v>
      </c>
      <c r="J16" s="421">
        <v>703277.42</v>
      </c>
      <c r="K16" s="555">
        <f t="shared" si="0"/>
        <v>3.1537495892796502E-2</v>
      </c>
    </row>
    <row r="17" spans="1:11" ht="15" customHeight="1">
      <c r="A17" s="425">
        <v>9000</v>
      </c>
      <c r="B17" s="424" t="s">
        <v>409</v>
      </c>
      <c r="C17" s="426">
        <v>9999</v>
      </c>
      <c r="D17" s="421">
        <v>552907133.67159998</v>
      </c>
      <c r="E17" s="421">
        <v>85193901.959999993</v>
      </c>
      <c r="F17" s="421">
        <v>111236452.03</v>
      </c>
      <c r="G17" s="421">
        <v>168826360.30000001</v>
      </c>
      <c r="H17" s="421">
        <v>280062812.32999998</v>
      </c>
      <c r="I17" s="421">
        <v>22458267.449999999</v>
      </c>
      <c r="J17" s="421">
        <v>749053.54</v>
      </c>
      <c r="K17" s="555">
        <f t="shared" si="0"/>
        <v>3.3353131165066788E-2</v>
      </c>
    </row>
    <row r="18" spans="1:11" ht="15" customHeight="1">
      <c r="A18" s="425">
        <v>10000</v>
      </c>
      <c r="B18" s="424" t="s">
        <v>409</v>
      </c>
      <c r="C18" s="426">
        <v>10999</v>
      </c>
      <c r="D18" s="421">
        <v>599830641.08700001</v>
      </c>
      <c r="E18" s="421">
        <v>85057078.879999995</v>
      </c>
      <c r="F18" s="421">
        <v>115337995.44</v>
      </c>
      <c r="G18" s="421">
        <v>165879802.59999999</v>
      </c>
      <c r="H18" s="421">
        <v>281217798.04000002</v>
      </c>
      <c r="I18" s="421">
        <v>23878051.989999998</v>
      </c>
      <c r="J18" s="421">
        <v>832513.13</v>
      </c>
      <c r="K18" s="555">
        <f t="shared" si="0"/>
        <v>3.4865203005197076E-2</v>
      </c>
    </row>
    <row r="19" spans="1:11" ht="15" customHeight="1">
      <c r="A19" s="425">
        <v>11000</v>
      </c>
      <c r="B19" s="424" t="s">
        <v>409</v>
      </c>
      <c r="C19" s="426">
        <v>11999</v>
      </c>
      <c r="D19" s="421">
        <v>635577426.949</v>
      </c>
      <c r="E19" s="595">
        <v>83721345.730000004</v>
      </c>
      <c r="F19" s="595">
        <v>139261330.00999999</v>
      </c>
      <c r="G19" s="595">
        <v>161073749.19999999</v>
      </c>
      <c r="H19" s="595">
        <v>300335079.20999998</v>
      </c>
      <c r="I19" s="595">
        <v>38174303.509999998</v>
      </c>
      <c r="J19" s="595">
        <v>1331648.3400000001</v>
      </c>
      <c r="K19" s="555">
        <f t="shared" si="0"/>
        <v>3.4883369637671753E-2</v>
      </c>
    </row>
    <row r="20" spans="1:11" ht="15" customHeight="1">
      <c r="A20" s="425">
        <v>12000</v>
      </c>
      <c r="B20" s="424" t="s">
        <v>409</v>
      </c>
      <c r="C20" s="426">
        <v>12999</v>
      </c>
      <c r="D20" s="421">
        <v>677464052.48500001</v>
      </c>
      <c r="E20" s="421">
        <v>86159992.040000007</v>
      </c>
      <c r="F20" s="421">
        <v>126063627.04000001</v>
      </c>
      <c r="G20" s="421">
        <v>158795700.30000001</v>
      </c>
      <c r="H20" s="421">
        <v>284859327.33999997</v>
      </c>
      <c r="I20" s="421">
        <v>342871642.22000003</v>
      </c>
      <c r="J20" s="421">
        <v>11772032.359999999</v>
      </c>
      <c r="K20" s="555">
        <f t="shared" si="0"/>
        <v>3.4333642420175996E-2</v>
      </c>
    </row>
    <row r="21" spans="1:11" ht="15" customHeight="1">
      <c r="A21" s="425">
        <v>13000</v>
      </c>
      <c r="B21" s="424" t="s">
        <v>409</v>
      </c>
      <c r="C21" s="426">
        <v>13999</v>
      </c>
      <c r="D21" s="421">
        <v>739032332.21563005</v>
      </c>
      <c r="E21" s="421">
        <v>92436154.450000003</v>
      </c>
      <c r="F21" s="421">
        <v>131394506.04000001</v>
      </c>
      <c r="G21" s="421">
        <v>161994069</v>
      </c>
      <c r="H21" s="421">
        <v>293388575.04000002</v>
      </c>
      <c r="I21" s="421">
        <v>378490903.42000002</v>
      </c>
      <c r="J21" s="421">
        <v>13545591.58</v>
      </c>
      <c r="K21" s="555">
        <f t="shared" si="0"/>
        <v>3.5788420428611627E-2</v>
      </c>
    </row>
    <row r="22" spans="1:11" ht="15" customHeight="1">
      <c r="A22" s="425">
        <v>14000</v>
      </c>
      <c r="B22" s="424" t="s">
        <v>409</v>
      </c>
      <c r="C22" s="426">
        <v>14999</v>
      </c>
      <c r="D22" s="421">
        <v>798366741.67499995</v>
      </c>
      <c r="E22" s="421">
        <v>95203510.870000005</v>
      </c>
      <c r="F22" s="421">
        <v>128665611.08</v>
      </c>
      <c r="G22" s="421">
        <v>163789205.69999999</v>
      </c>
      <c r="H22" s="421">
        <v>292454816.77999997</v>
      </c>
      <c r="I22" s="421">
        <v>417995426.11000001</v>
      </c>
      <c r="J22" s="421">
        <v>15489200.25</v>
      </c>
      <c r="K22" s="555">
        <f t="shared" si="0"/>
        <v>3.7055908468060242E-2</v>
      </c>
    </row>
    <row r="23" spans="1:11" ht="15" customHeight="1">
      <c r="A23" s="425">
        <v>15000</v>
      </c>
      <c r="B23" s="424" t="s">
        <v>409</v>
      </c>
      <c r="C23" s="426">
        <v>19999</v>
      </c>
      <c r="D23" s="421">
        <v>4497700287.7673998</v>
      </c>
      <c r="E23" s="421">
        <v>447595554.32999998</v>
      </c>
      <c r="F23" s="421">
        <v>1618990925.3499999</v>
      </c>
      <c r="G23" s="421">
        <v>767814330.5</v>
      </c>
      <c r="H23" s="421">
        <v>2386805255.8499999</v>
      </c>
      <c r="I23" s="421">
        <v>2431781007.4400001</v>
      </c>
      <c r="J23" s="421">
        <v>96923923.739999995</v>
      </c>
      <c r="K23" s="555">
        <f>J23/I23</f>
        <v>3.9857176054695138E-2</v>
      </c>
    </row>
    <row r="24" spans="1:11" ht="15" customHeight="1">
      <c r="A24" s="425">
        <v>20000</v>
      </c>
      <c r="B24" s="424" t="s">
        <v>409</v>
      </c>
      <c r="C24" s="426">
        <v>24999</v>
      </c>
      <c r="D24" s="421">
        <v>5306666875.8305998</v>
      </c>
      <c r="E24" s="421">
        <v>424394381.49000001</v>
      </c>
      <c r="F24" s="421">
        <v>709487735.16999996</v>
      </c>
      <c r="G24" s="421">
        <v>705324421.60000002</v>
      </c>
      <c r="H24" s="421">
        <v>1414812156.77</v>
      </c>
      <c r="I24" s="421">
        <v>3025292232.5799999</v>
      </c>
      <c r="J24" s="421">
        <v>129670851.48999999</v>
      </c>
      <c r="K24" s="555">
        <f t="shared" si="0"/>
        <v>4.2862256443707385E-2</v>
      </c>
    </row>
    <row r="25" spans="1:11" ht="15" customHeight="1">
      <c r="A25" s="425">
        <v>25000</v>
      </c>
      <c r="B25" s="424" t="s">
        <v>409</v>
      </c>
      <c r="C25" s="426">
        <v>29999</v>
      </c>
      <c r="D25" s="421">
        <v>5921650575.6015997</v>
      </c>
      <c r="E25" s="421">
        <v>397757248.29000002</v>
      </c>
      <c r="F25" s="421">
        <v>770010734.64999998</v>
      </c>
      <c r="G25" s="421">
        <v>628236433.39999998</v>
      </c>
      <c r="H25" s="421">
        <v>1398247168.05</v>
      </c>
      <c r="I25" s="421">
        <v>3901930471.9499998</v>
      </c>
      <c r="J25" s="421">
        <v>175074682.27000001</v>
      </c>
      <c r="K25" s="555">
        <f t="shared" si="0"/>
        <v>4.4868734470941501E-2</v>
      </c>
    </row>
    <row r="26" spans="1:11" ht="15" customHeight="1">
      <c r="A26" s="425">
        <v>30000</v>
      </c>
      <c r="B26" s="424" t="s">
        <v>409</v>
      </c>
      <c r="C26" s="426">
        <v>34999</v>
      </c>
      <c r="D26" s="421">
        <v>6324440883.0933399</v>
      </c>
      <c r="E26" s="421">
        <v>366552981.44</v>
      </c>
      <c r="F26" s="421">
        <v>805620671.53999996</v>
      </c>
      <c r="G26" s="421">
        <v>553805813.29999995</v>
      </c>
      <c r="H26" s="421">
        <v>1359426484.8399999</v>
      </c>
      <c r="I26" s="421">
        <v>4272031269.5500002</v>
      </c>
      <c r="J26" s="421">
        <v>199583615.62</v>
      </c>
      <c r="K26" s="555">
        <f t="shared" si="0"/>
        <v>4.6718669182639998E-2</v>
      </c>
    </row>
    <row r="27" spans="1:11" ht="15" customHeight="1">
      <c r="A27" s="425">
        <v>35000</v>
      </c>
      <c r="B27" s="424" t="s">
        <v>409</v>
      </c>
      <c r="C27" s="426">
        <v>39999</v>
      </c>
      <c r="D27" s="421">
        <v>6521570277.6366997</v>
      </c>
      <c r="E27" s="421">
        <v>330020431.36000001</v>
      </c>
      <c r="F27" s="421">
        <v>888736102.72000003</v>
      </c>
      <c r="G27" s="421">
        <v>478030127.39999998</v>
      </c>
      <c r="H27" s="421">
        <v>1366766230.1199999</v>
      </c>
      <c r="I27" s="421">
        <v>4544202928.8699999</v>
      </c>
      <c r="J27" s="421">
        <v>218042926.62</v>
      </c>
      <c r="K27" s="555">
        <f t="shared" si="0"/>
        <v>4.7982656151806233E-2</v>
      </c>
    </row>
    <row r="28" spans="1:11" ht="15" customHeight="1">
      <c r="A28" s="425">
        <v>40000</v>
      </c>
      <c r="B28" s="424" t="s">
        <v>409</v>
      </c>
      <c r="C28" s="426">
        <v>44999</v>
      </c>
      <c r="D28" s="421">
        <v>6565197277.7125998</v>
      </c>
      <c r="E28" s="421">
        <v>293902786.36000001</v>
      </c>
      <c r="F28" s="421">
        <v>920837677.72000003</v>
      </c>
      <c r="G28" s="421">
        <v>408836478</v>
      </c>
      <c r="H28" s="421">
        <v>1329674155.72</v>
      </c>
      <c r="I28" s="421">
        <v>4674041551.9200001</v>
      </c>
      <c r="J28" s="421">
        <v>228922275.53999999</v>
      </c>
      <c r="K28" s="555">
        <f t="shared" si="0"/>
        <v>4.8977372793351279E-2</v>
      </c>
    </row>
    <row r="29" spans="1:11" ht="15" customHeight="1">
      <c r="A29" s="425">
        <v>45000</v>
      </c>
      <c r="B29" s="424" t="s">
        <v>409</v>
      </c>
      <c r="C29" s="426">
        <v>49999</v>
      </c>
      <c r="D29" s="421">
        <v>6482986804.6213999</v>
      </c>
      <c r="E29" s="421">
        <v>263876982.34</v>
      </c>
      <c r="F29" s="421">
        <v>867372323.08000004</v>
      </c>
      <c r="G29" s="421">
        <v>350450374.5</v>
      </c>
      <c r="H29" s="421">
        <v>1217822697.5799999</v>
      </c>
      <c r="I29" s="421">
        <v>4700080787.3599997</v>
      </c>
      <c r="J29" s="421">
        <v>233239118.72999999</v>
      </c>
      <c r="K29" s="555">
        <f t="shared" si="0"/>
        <v>4.9624491425180092E-2</v>
      </c>
    </row>
    <row r="30" spans="1:11" ht="15" customHeight="1">
      <c r="A30" s="425">
        <v>50000</v>
      </c>
      <c r="B30" s="424" t="s">
        <v>409</v>
      </c>
      <c r="C30" s="426">
        <v>74999</v>
      </c>
      <c r="D30" s="421">
        <v>30669623741.736198</v>
      </c>
      <c r="E30" s="421">
        <v>1038854552.22</v>
      </c>
      <c r="F30" s="421">
        <v>4133578303.46</v>
      </c>
      <c r="G30" s="421">
        <v>1176522502.9000001</v>
      </c>
      <c r="H30" s="421">
        <v>5310100806.3599997</v>
      </c>
      <c r="I30" s="421">
        <v>23432524497.34</v>
      </c>
      <c r="J30" s="421">
        <v>1191305684.7</v>
      </c>
      <c r="K30" s="555">
        <f t="shared" si="0"/>
        <v>5.0839835239913395E-2</v>
      </c>
    </row>
    <row r="31" spans="1:11">
      <c r="A31" s="425">
        <v>75000</v>
      </c>
      <c r="B31" s="424" t="s">
        <v>409</v>
      </c>
      <c r="C31" s="426">
        <v>99999</v>
      </c>
      <c r="D31" s="421">
        <v>28716964781.273102</v>
      </c>
      <c r="E31" s="421">
        <v>773416795.25</v>
      </c>
      <c r="F31" s="421">
        <v>3868491483.52</v>
      </c>
      <c r="G31" s="421">
        <v>602513302.5</v>
      </c>
      <c r="H31" s="421">
        <v>4471004786.0200005</v>
      </c>
      <c r="I31" s="421">
        <v>23241707608.259998</v>
      </c>
      <c r="J31" s="421">
        <v>1215984642.8499999</v>
      </c>
      <c r="K31" s="555">
        <f t="shared" si="0"/>
        <v>5.2319074972694536E-2</v>
      </c>
    </row>
    <row r="32" spans="1:11">
      <c r="A32" s="425">
        <v>100000</v>
      </c>
      <c r="B32" s="424" t="s">
        <v>407</v>
      </c>
      <c r="C32" s="423" t="s">
        <v>432</v>
      </c>
      <c r="D32" s="421">
        <v>171323790113.40302</v>
      </c>
      <c r="E32" s="421">
        <v>2076209733.98</v>
      </c>
      <c r="F32" s="421">
        <v>20840570597.139999</v>
      </c>
      <c r="G32" s="421">
        <v>434512059.89999998</v>
      </c>
      <c r="H32" s="421">
        <v>21275082657.040001</v>
      </c>
      <c r="I32" s="421">
        <v>150487907257.45999</v>
      </c>
      <c r="J32" s="421">
        <v>8334758382.6600103</v>
      </c>
      <c r="K32" s="555">
        <f>J32/I32</f>
        <v>5.5384904571771428E-2</v>
      </c>
    </row>
    <row r="33" spans="1:47">
      <c r="A33" s="425"/>
      <c r="B33" s="424"/>
      <c r="C33" s="423"/>
      <c r="D33" s="421"/>
      <c r="E33" s="421"/>
      <c r="F33" s="421"/>
      <c r="G33" s="421"/>
      <c r="H33" s="421"/>
      <c r="I33" s="421"/>
      <c r="J33" s="421"/>
      <c r="K33" s="555"/>
    </row>
    <row r="34" spans="1:47">
      <c r="A34" s="206" t="s">
        <v>18</v>
      </c>
      <c r="B34" s="206"/>
      <c r="C34" s="206"/>
      <c r="D34" s="209">
        <f t="shared" ref="D34:J34" si="1">SUM(D8:D32)</f>
        <v>278636686727.00354</v>
      </c>
      <c r="E34" s="209">
        <f t="shared" si="1"/>
        <v>7794802487.8700008</v>
      </c>
      <c r="F34" s="209">
        <f t="shared" si="1"/>
        <v>46451030552.779999</v>
      </c>
      <c r="G34" s="209">
        <f t="shared" si="1"/>
        <v>8565721091.5999985</v>
      </c>
      <c r="H34" s="209">
        <f t="shared" si="1"/>
        <v>55016751644.380005</v>
      </c>
      <c r="I34" s="209">
        <f t="shared" si="1"/>
        <v>226088719190.98999</v>
      </c>
      <c r="J34" s="209">
        <f t="shared" si="1"/>
        <v>12071058963.570011</v>
      </c>
      <c r="K34" s="211">
        <f>J34/I34</f>
        <v>5.339080608162896E-2</v>
      </c>
    </row>
    <row r="35" spans="1:47">
      <c r="D35" s="756"/>
    </row>
    <row r="36" spans="1:47" s="716" customFormat="1" ht="15.75">
      <c r="A36" s="729" t="s">
        <v>1</v>
      </c>
      <c r="B36" s="723"/>
      <c r="C36" s="730"/>
      <c r="D36" s="731"/>
      <c r="E36" s="731"/>
      <c r="F36" s="731"/>
      <c r="G36" s="731"/>
      <c r="H36" s="732"/>
      <c r="I36" s="731"/>
      <c r="J36" s="733"/>
      <c r="K36" s="734"/>
      <c r="N36" s="1255"/>
      <c r="O36" s="735"/>
      <c r="P36" s="736"/>
      <c r="Q36" s="737"/>
      <c r="R36" s="737"/>
      <c r="S36" s="737"/>
      <c r="T36" s="737"/>
      <c r="U36" s="738"/>
      <c r="V36" s="737"/>
      <c r="W36" s="737"/>
      <c r="X36" s="737"/>
      <c r="AA36" s="1255"/>
      <c r="AB36" s="735"/>
      <c r="AC36" s="736"/>
      <c r="AD36" s="737"/>
      <c r="AE36" s="737"/>
      <c r="AF36" s="737"/>
      <c r="AG36" s="737"/>
      <c r="AH36" s="738"/>
      <c r="AI36" s="737"/>
      <c r="AJ36" s="737"/>
      <c r="AK36" s="737"/>
      <c r="AN36" s="739"/>
      <c r="AO36" s="739"/>
      <c r="AP36" s="739"/>
      <c r="AQ36" s="739"/>
      <c r="AR36" s="739"/>
      <c r="AS36" s="739"/>
      <c r="AT36" s="739"/>
      <c r="AU36" s="739"/>
    </row>
    <row r="37" spans="1:47" s="716" customFormat="1">
      <c r="A37" s="1235" t="s">
        <v>1129</v>
      </c>
      <c r="B37" s="741"/>
      <c r="C37" s="423"/>
      <c r="D37" s="741"/>
      <c r="E37" s="741"/>
      <c r="F37" s="741"/>
      <c r="G37" s="741"/>
      <c r="H37" s="424"/>
      <c r="I37" s="741"/>
      <c r="J37" s="741"/>
      <c r="K37" s="741"/>
      <c r="N37" s="740"/>
      <c r="O37" s="741"/>
      <c r="P37" s="423"/>
      <c r="Q37" s="741"/>
      <c r="R37" s="741"/>
      <c r="S37" s="741"/>
      <c r="T37" s="741"/>
      <c r="U37" s="424"/>
      <c r="V37" s="741"/>
      <c r="W37" s="741"/>
      <c r="X37" s="741"/>
    </row>
    <row r="38" spans="1:47" s="716" customFormat="1">
      <c r="A38" s="742" t="s">
        <v>1130</v>
      </c>
      <c r="C38" s="423"/>
      <c r="H38" s="424"/>
      <c r="N38" s="740"/>
      <c r="P38" s="423"/>
      <c r="U38" s="424"/>
    </row>
    <row r="39" spans="1:47" s="716" customFormat="1">
      <c r="A39" s="742" t="s">
        <v>1131</v>
      </c>
      <c r="C39" s="423"/>
      <c r="H39" s="424"/>
      <c r="N39" s="740"/>
      <c r="P39" s="423"/>
      <c r="U39" s="424"/>
    </row>
    <row r="40" spans="1:47" s="716" customFormat="1" ht="12.75" customHeight="1">
      <c r="A40" s="1235" t="s">
        <v>1132</v>
      </c>
      <c r="F40" s="735"/>
      <c r="N40" s="743"/>
      <c r="P40" s="423"/>
      <c r="U40" s="424"/>
    </row>
    <row r="41" spans="1:47" s="716" customFormat="1" ht="12.75" customHeight="1">
      <c r="A41" s="1235" t="s">
        <v>1133</v>
      </c>
      <c r="B41" s="724"/>
      <c r="C41" s="724"/>
      <c r="D41" s="724"/>
      <c r="E41" s="724"/>
      <c r="F41" s="724"/>
      <c r="G41" s="724"/>
      <c r="H41" s="724"/>
      <c r="I41" s="724"/>
      <c r="J41" s="724"/>
      <c r="K41" s="724"/>
      <c r="N41" s="743"/>
      <c r="P41" s="423"/>
      <c r="U41" s="424"/>
    </row>
    <row r="42" spans="1:47">
      <c r="A42" s="1235" t="s">
        <v>1134</v>
      </c>
    </row>
    <row r="43" spans="1:47">
      <c r="A43" s="1235" t="s">
        <v>1135</v>
      </c>
    </row>
    <row r="49" spans="6:6">
      <c r="F49" s="744"/>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G35"/>
  <sheetViews>
    <sheetView zoomScaleNormal="100" workbookViewId="0"/>
  </sheetViews>
  <sheetFormatPr defaultColWidth="9.140625" defaultRowHeight="12.75"/>
  <cols>
    <col min="1" max="1" width="12.42578125" style="717" customWidth="1"/>
    <col min="2" max="2" width="4.7109375" style="717" customWidth="1"/>
    <col min="3" max="3" width="12.42578125" style="717" customWidth="1"/>
    <col min="4" max="7" width="16.28515625" style="717" customWidth="1"/>
    <col min="8" max="27" width="9.140625" style="717"/>
    <col min="28" max="28" width="16.42578125" style="717" customWidth="1"/>
    <col min="29" max="16384" width="9.140625" style="717"/>
  </cols>
  <sheetData>
    <row r="1" spans="1:7" ht="18" customHeight="1">
      <c r="A1" s="745" t="s">
        <v>411</v>
      </c>
      <c r="B1" s="745"/>
      <c r="C1" s="745"/>
    </row>
    <row r="2" spans="1:7" ht="15.75" customHeight="1">
      <c r="A2" s="735" t="s">
        <v>412</v>
      </c>
      <c r="B2" s="735"/>
      <c r="C2" s="735"/>
    </row>
    <row r="3" spans="1:7" ht="15.75" customHeight="1">
      <c r="A3" s="718" t="str">
        <f>'Table 1.2'!A3</f>
        <v>Taxable Year 2015</v>
      </c>
      <c r="B3" s="735"/>
      <c r="C3" s="735"/>
    </row>
    <row r="4" spans="1:7" ht="16.5" customHeight="1" thickBot="1"/>
    <row r="5" spans="1:7" ht="15.75" customHeight="1">
      <c r="A5" s="721"/>
      <c r="B5" s="721"/>
      <c r="C5" s="746"/>
      <c r="D5" s="208"/>
      <c r="E5" s="746" t="s">
        <v>413</v>
      </c>
      <c r="F5" s="746" t="s">
        <v>413</v>
      </c>
      <c r="G5" s="746" t="s">
        <v>18</v>
      </c>
    </row>
    <row r="6" spans="1:7" ht="15.75" customHeight="1">
      <c r="A6" s="722"/>
      <c r="B6" s="722" t="s">
        <v>397</v>
      </c>
      <c r="C6" s="747"/>
      <c r="D6" s="747" t="s">
        <v>414</v>
      </c>
      <c r="E6" s="747" t="s">
        <v>1125</v>
      </c>
      <c r="F6" s="747" t="s">
        <v>1125</v>
      </c>
      <c r="G6" s="747" t="s">
        <v>416</v>
      </c>
    </row>
    <row r="7" spans="1:7" ht="15.75" customHeight="1">
      <c r="A7" s="726"/>
      <c r="B7" s="726" t="s">
        <v>400</v>
      </c>
      <c r="C7" s="748"/>
      <c r="D7" s="748" t="s">
        <v>417</v>
      </c>
      <c r="E7" s="748" t="s">
        <v>1124</v>
      </c>
      <c r="F7" s="748" t="s">
        <v>1126</v>
      </c>
      <c r="G7" s="748" t="s">
        <v>417</v>
      </c>
    </row>
    <row r="8" spans="1:7" ht="15" customHeight="1">
      <c r="A8" s="204"/>
      <c r="B8" s="204"/>
      <c r="C8" s="204"/>
      <c r="D8" s="747"/>
      <c r="E8" s="204"/>
      <c r="F8" s="204"/>
      <c r="G8" s="204"/>
    </row>
    <row r="9" spans="1:7" ht="12.75" customHeight="1">
      <c r="A9" s="426">
        <v>999</v>
      </c>
      <c r="B9" s="424" t="s">
        <v>407</v>
      </c>
      <c r="C9" s="423" t="s">
        <v>408</v>
      </c>
      <c r="D9" s="421">
        <v>90684</v>
      </c>
      <c r="E9" s="421">
        <v>48900</v>
      </c>
      <c r="F9" s="421">
        <v>11790</v>
      </c>
      <c r="G9" s="421">
        <v>151374</v>
      </c>
    </row>
    <row r="10" spans="1:7" ht="12.75" customHeight="1">
      <c r="A10" s="749">
        <v>1000</v>
      </c>
      <c r="B10" s="424" t="s">
        <v>409</v>
      </c>
      <c r="C10" s="426">
        <v>1999</v>
      </c>
      <c r="D10" s="421">
        <v>48489</v>
      </c>
      <c r="E10" s="421">
        <v>6845</v>
      </c>
      <c r="F10" s="421">
        <v>2073</v>
      </c>
      <c r="G10" s="421">
        <v>57407</v>
      </c>
    </row>
    <row r="11" spans="1:7" ht="12.75" customHeight="1">
      <c r="A11" s="749">
        <v>2000</v>
      </c>
      <c r="B11" s="424" t="s">
        <v>409</v>
      </c>
      <c r="C11" s="426">
        <v>2999</v>
      </c>
      <c r="D11" s="421">
        <v>52620</v>
      </c>
      <c r="E11" s="421">
        <v>6279</v>
      </c>
      <c r="F11" s="421">
        <v>1954</v>
      </c>
      <c r="G11" s="421">
        <v>60853</v>
      </c>
    </row>
    <row r="12" spans="1:7" ht="12.75" customHeight="1">
      <c r="A12" s="749">
        <v>3000</v>
      </c>
      <c r="B12" s="424" t="s">
        <v>409</v>
      </c>
      <c r="C12" s="426">
        <v>3999</v>
      </c>
      <c r="D12" s="421">
        <v>52907</v>
      </c>
      <c r="E12" s="421">
        <v>5799</v>
      </c>
      <c r="F12" s="421">
        <v>1997</v>
      </c>
      <c r="G12" s="421">
        <v>60703</v>
      </c>
    </row>
    <row r="13" spans="1:7" ht="12.75" customHeight="1">
      <c r="A13" s="749">
        <v>4000</v>
      </c>
      <c r="B13" s="424" t="s">
        <v>409</v>
      </c>
      <c r="C13" s="426">
        <v>4999</v>
      </c>
      <c r="D13" s="421">
        <v>51348</v>
      </c>
      <c r="E13" s="421">
        <v>5840</v>
      </c>
      <c r="F13" s="421">
        <v>1834</v>
      </c>
      <c r="G13" s="421">
        <v>59022</v>
      </c>
    </row>
    <row r="14" spans="1:7" ht="12.75" customHeight="1">
      <c r="A14" s="749">
        <v>5000</v>
      </c>
      <c r="B14" s="424" t="s">
        <v>409</v>
      </c>
      <c r="C14" s="426">
        <v>5999</v>
      </c>
      <c r="D14" s="421">
        <v>49660</v>
      </c>
      <c r="E14" s="421">
        <v>5549</v>
      </c>
      <c r="F14" s="421">
        <v>1866</v>
      </c>
      <c r="G14" s="421">
        <v>57075</v>
      </c>
    </row>
    <row r="15" spans="1:7" ht="12.75" customHeight="1">
      <c r="A15" s="749">
        <v>6000</v>
      </c>
      <c r="B15" s="424" t="s">
        <v>409</v>
      </c>
      <c r="C15" s="426">
        <v>6999</v>
      </c>
      <c r="D15" s="421">
        <v>49030</v>
      </c>
      <c r="E15" s="421">
        <v>5698</v>
      </c>
      <c r="F15" s="421">
        <v>1833</v>
      </c>
      <c r="G15" s="421">
        <v>56561</v>
      </c>
    </row>
    <row r="16" spans="1:7" ht="12.75" customHeight="1">
      <c r="A16" s="749">
        <v>7000</v>
      </c>
      <c r="B16" s="424" t="s">
        <v>409</v>
      </c>
      <c r="C16" s="426">
        <v>7999</v>
      </c>
      <c r="D16" s="421">
        <v>47963</v>
      </c>
      <c r="E16" s="421">
        <v>5628</v>
      </c>
      <c r="F16" s="421">
        <v>1785</v>
      </c>
      <c r="G16" s="421">
        <v>55376</v>
      </c>
    </row>
    <row r="17" spans="1:33" ht="12.75" customHeight="1">
      <c r="A17" s="749">
        <v>8000</v>
      </c>
      <c r="B17" s="424" t="s">
        <v>409</v>
      </c>
      <c r="C17" s="426">
        <v>8999</v>
      </c>
      <c r="D17" s="421">
        <v>47221</v>
      </c>
      <c r="E17" s="421">
        <v>6002</v>
      </c>
      <c r="F17" s="421">
        <v>1745</v>
      </c>
      <c r="G17" s="421">
        <v>54968</v>
      </c>
      <c r="AA17" s="752"/>
      <c r="AB17" s="750"/>
      <c r="AC17" s="750"/>
      <c r="AD17" s="750"/>
      <c r="AE17" s="750"/>
      <c r="AF17" s="754"/>
    </row>
    <row r="18" spans="1:33" ht="12.75" customHeight="1">
      <c r="A18" s="749">
        <v>9000</v>
      </c>
      <c r="B18" s="424" t="s">
        <v>409</v>
      </c>
      <c r="C18" s="426">
        <v>9999</v>
      </c>
      <c r="D18" s="421">
        <v>49854</v>
      </c>
      <c r="E18" s="421">
        <v>6459</v>
      </c>
      <c r="F18" s="421">
        <v>1808</v>
      </c>
      <c r="G18" s="421">
        <v>58121</v>
      </c>
      <c r="AA18" s="1047"/>
      <c r="AB18" s="1047"/>
      <c r="AC18" s="1047"/>
      <c r="AD18" s="1047"/>
      <c r="AE18" s="1047"/>
      <c r="AF18" s="1047"/>
      <c r="AG18" s="1047"/>
    </row>
    <row r="19" spans="1:33" ht="12.75" customHeight="1">
      <c r="A19" s="749">
        <v>10000</v>
      </c>
      <c r="B19" s="424" t="s">
        <v>409</v>
      </c>
      <c r="C19" s="426">
        <v>10999</v>
      </c>
      <c r="D19" s="421">
        <v>48743</v>
      </c>
      <c r="E19" s="421">
        <v>6497</v>
      </c>
      <c r="F19" s="421">
        <v>1940</v>
      </c>
      <c r="G19" s="421">
        <v>57180</v>
      </c>
      <c r="AA19" s="1047"/>
      <c r="AB19" s="1048" t="s">
        <v>414</v>
      </c>
      <c r="AC19" s="1049">
        <f>D35</f>
        <v>2258143</v>
      </c>
      <c r="AD19" s="1050">
        <f>AC19/AC$22</f>
        <v>0.57789258122996823</v>
      </c>
      <c r="AE19" s="1047"/>
      <c r="AF19" s="1047"/>
      <c r="AG19" s="1047"/>
    </row>
    <row r="20" spans="1:33" ht="12.75" customHeight="1">
      <c r="A20" s="749">
        <v>11000</v>
      </c>
      <c r="B20" s="424" t="s">
        <v>409</v>
      </c>
      <c r="C20" s="426">
        <v>11999</v>
      </c>
      <c r="D20" s="421">
        <v>46611</v>
      </c>
      <c r="E20" s="421">
        <v>6756</v>
      </c>
      <c r="F20" s="421">
        <v>1902</v>
      </c>
      <c r="G20" s="421">
        <v>55269</v>
      </c>
      <c r="AA20" s="1047"/>
      <c r="AB20" s="1048" t="s">
        <v>1127</v>
      </c>
      <c r="AC20" s="1049">
        <f>F35</f>
        <v>152833</v>
      </c>
      <c r="AD20" s="1050">
        <f>AC20/AC$22</f>
        <v>3.9112251468184138E-2</v>
      </c>
      <c r="AE20" s="1047"/>
      <c r="AF20" s="1047"/>
      <c r="AG20" s="1047"/>
    </row>
    <row r="21" spans="1:33" ht="12.75" customHeight="1">
      <c r="A21" s="749">
        <v>12000</v>
      </c>
      <c r="B21" s="424" t="s">
        <v>409</v>
      </c>
      <c r="C21" s="426">
        <v>12999</v>
      </c>
      <c r="D21" s="421">
        <v>45369</v>
      </c>
      <c r="E21" s="421">
        <v>7108</v>
      </c>
      <c r="F21" s="421">
        <v>1769</v>
      </c>
      <c r="G21" s="421">
        <v>54246</v>
      </c>
      <c r="AA21" s="1047"/>
      <c r="AB21" s="1048" t="s">
        <v>1128</v>
      </c>
      <c r="AC21" s="1049">
        <f>E35</f>
        <v>1496572</v>
      </c>
      <c r="AD21" s="1050">
        <f>AC21/AC$22</f>
        <v>0.38299516730184763</v>
      </c>
      <c r="AE21" s="1047"/>
      <c r="AF21" s="1047"/>
      <c r="AG21" s="1047"/>
    </row>
    <row r="22" spans="1:33" ht="12.75" customHeight="1">
      <c r="A22" s="749">
        <v>13000</v>
      </c>
      <c r="B22" s="424" t="s">
        <v>409</v>
      </c>
      <c r="C22" s="426">
        <v>13999</v>
      </c>
      <c r="D22" s="421">
        <v>45362</v>
      </c>
      <c r="E22" s="421">
        <v>7570</v>
      </c>
      <c r="F22" s="421">
        <v>1792</v>
      </c>
      <c r="G22" s="421">
        <v>54724</v>
      </c>
      <c r="AA22" s="1047"/>
      <c r="AB22" s="1047"/>
      <c r="AC22" s="1051">
        <f>SUM(AC19:AC21)</f>
        <v>3907548</v>
      </c>
      <c r="AD22" s="1052">
        <f>SUM(AD19:AD21)</f>
        <v>1</v>
      </c>
      <c r="AE22" s="1047"/>
      <c r="AF22" s="1047"/>
      <c r="AG22" s="1047"/>
    </row>
    <row r="23" spans="1:33" ht="12.75" customHeight="1">
      <c r="A23" s="749">
        <v>14000</v>
      </c>
      <c r="B23" s="424" t="s">
        <v>409</v>
      </c>
      <c r="C23" s="426">
        <v>14999</v>
      </c>
      <c r="D23" s="421">
        <v>45240</v>
      </c>
      <c r="E23" s="421">
        <v>7957</v>
      </c>
      <c r="F23" s="421">
        <v>1885</v>
      </c>
      <c r="G23" s="421">
        <v>55082</v>
      </c>
      <c r="AA23" s="1047"/>
      <c r="AB23" s="1047"/>
      <c r="AC23" s="1047"/>
      <c r="AD23" s="1047"/>
      <c r="AE23" s="1047"/>
      <c r="AF23" s="1047"/>
      <c r="AG23" s="1047"/>
    </row>
    <row r="24" spans="1:33" ht="12.75" customHeight="1">
      <c r="A24" s="749">
        <v>15000</v>
      </c>
      <c r="B24" s="424" t="s">
        <v>409</v>
      </c>
      <c r="C24" s="426">
        <v>19999</v>
      </c>
      <c r="D24" s="421">
        <v>206635</v>
      </c>
      <c r="E24" s="421">
        <v>41926</v>
      </c>
      <c r="F24" s="421">
        <v>9083</v>
      </c>
      <c r="G24" s="421">
        <v>257644</v>
      </c>
      <c r="AA24" s="1047"/>
      <c r="AB24" s="1047"/>
      <c r="AC24" s="1047"/>
      <c r="AD24" s="1047"/>
      <c r="AE24" s="1047"/>
      <c r="AF24" s="1047"/>
      <c r="AG24" s="1047"/>
    </row>
    <row r="25" spans="1:33" ht="12.75" customHeight="1">
      <c r="A25" s="749">
        <v>20000</v>
      </c>
      <c r="B25" s="424" t="s">
        <v>409</v>
      </c>
      <c r="C25" s="426">
        <v>24999</v>
      </c>
      <c r="D25" s="421">
        <v>180267</v>
      </c>
      <c r="E25" s="421">
        <v>46623</v>
      </c>
      <c r="F25" s="421">
        <v>9316</v>
      </c>
      <c r="G25" s="421">
        <v>236206</v>
      </c>
      <c r="AA25" s="1047"/>
      <c r="AB25" s="1047"/>
      <c r="AC25" s="1047"/>
      <c r="AD25" s="1047"/>
      <c r="AE25" s="1047"/>
      <c r="AF25" s="1047"/>
      <c r="AG25" s="1047"/>
    </row>
    <row r="26" spans="1:33" ht="12.75" customHeight="1">
      <c r="A26" s="749">
        <v>25000</v>
      </c>
      <c r="B26" s="424" t="s">
        <v>409</v>
      </c>
      <c r="C26" s="426">
        <v>29999</v>
      </c>
      <c r="D26" s="421">
        <v>159227</v>
      </c>
      <c r="E26" s="421">
        <v>47358</v>
      </c>
      <c r="F26" s="421">
        <v>9082</v>
      </c>
      <c r="G26" s="421">
        <v>215667</v>
      </c>
    </row>
    <row r="27" spans="1:33" ht="12.75" customHeight="1">
      <c r="A27" s="749">
        <v>30000</v>
      </c>
      <c r="B27" s="424" t="s">
        <v>409</v>
      </c>
      <c r="C27" s="426">
        <v>34999</v>
      </c>
      <c r="D27" s="421">
        <v>137478</v>
      </c>
      <c r="E27" s="421">
        <v>48536</v>
      </c>
      <c r="F27" s="421">
        <v>8899</v>
      </c>
      <c r="G27" s="421">
        <v>194913</v>
      </c>
    </row>
    <row r="28" spans="1:33" ht="12.75" customHeight="1">
      <c r="A28" s="749">
        <v>35000</v>
      </c>
      <c r="B28" s="424" t="s">
        <v>409</v>
      </c>
      <c r="C28" s="426">
        <v>39999</v>
      </c>
      <c r="D28" s="421">
        <v>117499</v>
      </c>
      <c r="E28" s="421">
        <v>48258</v>
      </c>
      <c r="F28" s="421">
        <v>8408</v>
      </c>
      <c r="G28" s="421">
        <v>174165</v>
      </c>
    </row>
    <row r="29" spans="1:33" ht="12.75" customHeight="1">
      <c r="A29" s="749">
        <v>40000</v>
      </c>
      <c r="B29" s="424" t="s">
        <v>409</v>
      </c>
      <c r="C29" s="426">
        <v>44999</v>
      </c>
      <c r="D29" s="421">
        <v>99738</v>
      </c>
      <c r="E29" s="421">
        <v>46861</v>
      </c>
      <c r="F29" s="421">
        <v>8076</v>
      </c>
      <c r="G29" s="421">
        <v>154675</v>
      </c>
    </row>
    <row r="30" spans="1:33" ht="12.75" customHeight="1">
      <c r="A30" s="749">
        <v>45000</v>
      </c>
      <c r="B30" s="424" t="s">
        <v>409</v>
      </c>
      <c r="C30" s="426">
        <v>49999</v>
      </c>
      <c r="D30" s="421">
        <v>83448</v>
      </c>
      <c r="E30" s="421">
        <v>46087</v>
      </c>
      <c r="F30" s="421">
        <v>7091</v>
      </c>
      <c r="G30" s="421">
        <v>136626</v>
      </c>
    </row>
    <row r="31" spans="1:33" ht="12.75" customHeight="1">
      <c r="A31" s="749">
        <v>50000</v>
      </c>
      <c r="B31" s="424" t="s">
        <v>409</v>
      </c>
      <c r="C31" s="426">
        <v>74999</v>
      </c>
      <c r="D31" s="421">
        <v>251684</v>
      </c>
      <c r="E31" s="421">
        <v>223417</v>
      </c>
      <c r="F31" s="421">
        <v>23768</v>
      </c>
      <c r="G31" s="421">
        <v>498869</v>
      </c>
    </row>
    <row r="32" spans="1:33" ht="12.75" customHeight="1">
      <c r="A32" s="749">
        <v>75000</v>
      </c>
      <c r="B32" s="424" t="s">
        <v>409</v>
      </c>
      <c r="C32" s="426">
        <v>99999</v>
      </c>
      <c r="D32" s="421">
        <v>117173</v>
      </c>
      <c r="E32" s="421">
        <v>201344</v>
      </c>
      <c r="F32" s="421">
        <v>12622</v>
      </c>
      <c r="G32" s="421">
        <v>331139</v>
      </c>
    </row>
    <row r="33" spans="1:7" ht="12.75" customHeight="1">
      <c r="A33" s="749">
        <v>100000</v>
      </c>
      <c r="B33" s="424" t="s">
        <v>407</v>
      </c>
      <c r="C33" s="751" t="s">
        <v>432</v>
      </c>
      <c r="D33" s="595">
        <v>133893</v>
      </c>
      <c r="E33" s="595">
        <v>607275</v>
      </c>
      <c r="F33" s="595">
        <v>18515</v>
      </c>
      <c r="G33" s="595">
        <v>759683</v>
      </c>
    </row>
    <row r="34" spans="1:7" ht="12.75" customHeight="1">
      <c r="A34" s="749"/>
      <c r="B34" s="424"/>
      <c r="C34" s="751"/>
      <c r="D34" s="595"/>
      <c r="E34" s="595"/>
      <c r="F34" s="595"/>
      <c r="G34" s="595"/>
    </row>
    <row r="35" spans="1:7" ht="15" customHeight="1">
      <c r="A35" s="206" t="s">
        <v>410</v>
      </c>
      <c r="B35" s="206"/>
      <c r="C35" s="206"/>
      <c r="D35" s="207">
        <f>SUM(D9:D33)</f>
        <v>2258143</v>
      </c>
      <c r="E35" s="207">
        <f>SUM(E9:E33)</f>
        <v>1496572</v>
      </c>
      <c r="F35" s="207">
        <f>SUM(F9:F33)</f>
        <v>152833</v>
      </c>
      <c r="G35" s="207">
        <f>SUM(G9:G33)</f>
        <v>3907548</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4"/>
  <sheetViews>
    <sheetView zoomScaleNormal="100" workbookViewId="0"/>
  </sheetViews>
  <sheetFormatPr defaultColWidth="9.140625" defaultRowHeight="12.75"/>
  <cols>
    <col min="1" max="1" width="12.42578125" style="717" customWidth="1"/>
    <col min="2" max="2" width="4.7109375" style="717" customWidth="1"/>
    <col min="3" max="3" width="12.42578125" style="717" customWidth="1"/>
    <col min="4" max="4" width="16.42578125" style="717" customWidth="1"/>
    <col min="5" max="8" width="15" style="717" customWidth="1"/>
    <col min="9" max="9" width="17.7109375" style="717" customWidth="1"/>
    <col min="10" max="16384" width="9.140625" style="717"/>
  </cols>
  <sheetData>
    <row r="1" spans="1:10" s="716" customFormat="1" ht="18">
      <c r="A1" s="745" t="s">
        <v>395</v>
      </c>
      <c r="B1" s="424"/>
      <c r="C1" s="751"/>
      <c r="D1" s="751"/>
    </row>
    <row r="2" spans="1:10" s="716" customFormat="1" ht="15.75">
      <c r="A2" s="735" t="s">
        <v>396</v>
      </c>
      <c r="B2" s="424"/>
      <c r="C2" s="751"/>
      <c r="D2" s="751"/>
    </row>
    <row r="3" spans="1:10" s="716" customFormat="1" ht="15.75">
      <c r="A3" s="718" t="str">
        <f>'Table 1.2'!A3</f>
        <v>Taxable Year 2015</v>
      </c>
      <c r="B3" s="424"/>
      <c r="C3" s="751"/>
      <c r="D3" s="751"/>
    </row>
    <row r="4" spans="1:10" ht="13.5" customHeight="1" thickBot="1"/>
    <row r="5" spans="1:10" s="753" customFormat="1" ht="15.75">
      <c r="A5" s="721"/>
      <c r="B5" s="721" t="s">
        <v>397</v>
      </c>
      <c r="C5" s="746"/>
      <c r="D5" s="746" t="s">
        <v>398</v>
      </c>
      <c r="E5" s="720"/>
      <c r="F5" s="720"/>
      <c r="G5" s="720"/>
      <c r="H5" s="720"/>
      <c r="I5" s="746" t="s">
        <v>398</v>
      </c>
      <c r="J5" s="753" t="s">
        <v>399</v>
      </c>
    </row>
    <row r="6" spans="1:10" s="753" customFormat="1" ht="15.75">
      <c r="A6" s="726"/>
      <c r="B6" s="726" t="s">
        <v>400</v>
      </c>
      <c r="C6" s="748"/>
      <c r="D6" s="748" t="s">
        <v>401</v>
      </c>
      <c r="E6" s="748" t="s">
        <v>402</v>
      </c>
      <c r="F6" s="748" t="s">
        <v>403</v>
      </c>
      <c r="G6" s="748" t="s">
        <v>404</v>
      </c>
      <c r="H6" s="748" t="s">
        <v>405</v>
      </c>
      <c r="I6" s="748" t="s">
        <v>406</v>
      </c>
    </row>
    <row r="7" spans="1:10" ht="15.75" customHeight="1">
      <c r="A7" s="204"/>
      <c r="B7" s="204"/>
      <c r="C7" s="205"/>
      <c r="D7" s="205"/>
      <c r="E7" s="205"/>
      <c r="F7" s="205"/>
      <c r="G7" s="204"/>
    </row>
    <row r="8" spans="1:10" ht="15" customHeight="1">
      <c r="A8" s="749">
        <v>999</v>
      </c>
      <c r="B8" s="424" t="s">
        <v>407</v>
      </c>
      <c r="C8" s="423" t="s">
        <v>408</v>
      </c>
      <c r="D8" s="421">
        <v>151374</v>
      </c>
      <c r="E8" s="421">
        <v>198099</v>
      </c>
      <c r="F8" s="421">
        <v>61668</v>
      </c>
      <c r="G8" s="421">
        <v>41684</v>
      </c>
      <c r="H8" s="421">
        <v>451</v>
      </c>
      <c r="I8" s="421">
        <v>301902</v>
      </c>
    </row>
    <row r="9" spans="1:10" ht="15" customHeight="1">
      <c r="A9" s="749">
        <v>1000</v>
      </c>
      <c r="B9" s="424" t="s">
        <v>409</v>
      </c>
      <c r="C9" s="426">
        <v>1999</v>
      </c>
      <c r="D9" s="421">
        <v>57407</v>
      </c>
      <c r="E9" s="421">
        <v>63952</v>
      </c>
      <c r="F9" s="421">
        <v>12790</v>
      </c>
      <c r="G9" s="421">
        <v>6572</v>
      </c>
      <c r="H9" s="421">
        <v>109</v>
      </c>
      <c r="I9" s="421">
        <v>83423</v>
      </c>
    </row>
    <row r="10" spans="1:10" ht="15" customHeight="1">
      <c r="A10" s="749">
        <v>2000</v>
      </c>
      <c r="B10" s="424" t="s">
        <v>409</v>
      </c>
      <c r="C10" s="426">
        <v>2999</v>
      </c>
      <c r="D10" s="421">
        <v>60853</v>
      </c>
      <c r="E10" s="421">
        <v>66938</v>
      </c>
      <c r="F10" s="421">
        <v>12365</v>
      </c>
      <c r="G10" s="595">
        <v>6585</v>
      </c>
      <c r="H10" s="421">
        <v>93</v>
      </c>
      <c r="I10" s="421">
        <v>85981</v>
      </c>
    </row>
    <row r="11" spans="1:10" ht="15" customHeight="1">
      <c r="A11" s="749">
        <v>3000</v>
      </c>
      <c r="B11" s="424" t="s">
        <v>409</v>
      </c>
      <c r="C11" s="426">
        <v>3999</v>
      </c>
      <c r="D11" s="421">
        <v>60703</v>
      </c>
      <c r="E11" s="421">
        <v>66388</v>
      </c>
      <c r="F11" s="421">
        <v>13028</v>
      </c>
      <c r="G11" s="421">
        <v>6567</v>
      </c>
      <c r="H11" s="421">
        <v>112</v>
      </c>
      <c r="I11" s="421">
        <v>86095</v>
      </c>
    </row>
    <row r="12" spans="1:10" ht="15" customHeight="1">
      <c r="A12" s="749">
        <v>4000</v>
      </c>
      <c r="B12" s="424" t="s">
        <v>409</v>
      </c>
      <c r="C12" s="426">
        <v>4999</v>
      </c>
      <c r="D12" s="421">
        <v>59022</v>
      </c>
      <c r="E12" s="421">
        <v>64799</v>
      </c>
      <c r="F12" s="421">
        <v>13549</v>
      </c>
      <c r="G12" s="421">
        <v>6990</v>
      </c>
      <c r="H12" s="421">
        <v>120</v>
      </c>
      <c r="I12" s="421">
        <v>85458</v>
      </c>
    </row>
    <row r="13" spans="1:10" ht="15" customHeight="1">
      <c r="A13" s="749">
        <v>5000</v>
      </c>
      <c r="B13" s="424" t="s">
        <v>409</v>
      </c>
      <c r="C13" s="426">
        <v>5999</v>
      </c>
      <c r="D13" s="421">
        <v>57075</v>
      </c>
      <c r="E13" s="421">
        <v>62559</v>
      </c>
      <c r="F13" s="421">
        <v>14214</v>
      </c>
      <c r="G13" s="421">
        <v>7128</v>
      </c>
      <c r="H13" s="421">
        <v>124</v>
      </c>
      <c r="I13" s="421">
        <v>84025</v>
      </c>
    </row>
    <row r="14" spans="1:10" ht="15" customHeight="1">
      <c r="A14" s="749">
        <v>6000</v>
      </c>
      <c r="B14" s="424" t="s">
        <v>409</v>
      </c>
      <c r="C14" s="426">
        <v>6999</v>
      </c>
      <c r="D14" s="421">
        <v>56561</v>
      </c>
      <c r="E14" s="421">
        <v>62187</v>
      </c>
      <c r="F14" s="421">
        <v>15151</v>
      </c>
      <c r="G14" s="421">
        <v>7770</v>
      </c>
      <c r="H14" s="421">
        <v>119</v>
      </c>
      <c r="I14" s="421">
        <v>85227</v>
      </c>
    </row>
    <row r="15" spans="1:10" ht="15" customHeight="1">
      <c r="A15" s="749">
        <v>7000</v>
      </c>
      <c r="B15" s="424" t="s">
        <v>409</v>
      </c>
      <c r="C15" s="426">
        <v>7999</v>
      </c>
      <c r="D15" s="421">
        <v>55376</v>
      </c>
      <c r="E15" s="421">
        <v>61011</v>
      </c>
      <c r="F15" s="421">
        <v>16194</v>
      </c>
      <c r="G15" s="421">
        <v>7756</v>
      </c>
      <c r="H15" s="421">
        <v>117</v>
      </c>
      <c r="I15" s="421">
        <v>85078</v>
      </c>
    </row>
    <row r="16" spans="1:10" ht="15" customHeight="1">
      <c r="A16" s="749">
        <v>8000</v>
      </c>
      <c r="B16" s="424" t="s">
        <v>409</v>
      </c>
      <c r="C16" s="426">
        <v>8999</v>
      </c>
      <c r="D16" s="421">
        <v>54968</v>
      </c>
      <c r="E16" s="421">
        <v>60970</v>
      </c>
      <c r="F16" s="421">
        <v>17647</v>
      </c>
      <c r="G16" s="421">
        <v>8435</v>
      </c>
      <c r="H16" s="421">
        <v>130</v>
      </c>
      <c r="I16" s="421">
        <v>87182</v>
      </c>
    </row>
    <row r="17" spans="1:9" ht="15" customHeight="1">
      <c r="A17" s="749">
        <v>9000</v>
      </c>
      <c r="B17" s="424" t="s">
        <v>409</v>
      </c>
      <c r="C17" s="426">
        <v>9999</v>
      </c>
      <c r="D17" s="421">
        <v>58121</v>
      </c>
      <c r="E17" s="421">
        <v>64635</v>
      </c>
      <c r="F17" s="421">
        <v>22743</v>
      </c>
      <c r="G17" s="421">
        <v>8795</v>
      </c>
      <c r="H17" s="421">
        <v>112</v>
      </c>
      <c r="I17" s="421">
        <v>96285</v>
      </c>
    </row>
    <row r="18" spans="1:9" ht="15" customHeight="1">
      <c r="A18" s="749">
        <v>10000</v>
      </c>
      <c r="B18" s="424" t="s">
        <v>409</v>
      </c>
      <c r="C18" s="426">
        <v>10999</v>
      </c>
      <c r="D18" s="421">
        <v>57180</v>
      </c>
      <c r="E18" s="421">
        <v>63723</v>
      </c>
      <c r="F18" s="421">
        <v>22980</v>
      </c>
      <c r="G18" s="421">
        <v>9339</v>
      </c>
      <c r="H18" s="421">
        <v>123</v>
      </c>
      <c r="I18" s="421">
        <v>96165</v>
      </c>
    </row>
    <row r="19" spans="1:9" ht="15" customHeight="1">
      <c r="A19" s="749">
        <v>11000</v>
      </c>
      <c r="B19" s="424" t="s">
        <v>409</v>
      </c>
      <c r="C19" s="426">
        <v>11999</v>
      </c>
      <c r="D19" s="421">
        <v>55269</v>
      </c>
      <c r="E19" s="421">
        <v>62087</v>
      </c>
      <c r="F19" s="421">
        <v>22472</v>
      </c>
      <c r="G19" s="421">
        <v>10026</v>
      </c>
      <c r="H19" s="421">
        <v>127</v>
      </c>
      <c r="I19" s="421">
        <v>94712</v>
      </c>
    </row>
    <row r="20" spans="1:9" ht="15" customHeight="1">
      <c r="A20" s="749">
        <v>12000</v>
      </c>
      <c r="B20" s="424" t="s">
        <v>409</v>
      </c>
      <c r="C20" s="426">
        <v>12999</v>
      </c>
      <c r="D20" s="421">
        <v>54246</v>
      </c>
      <c r="E20" s="421">
        <v>61422</v>
      </c>
      <c r="F20" s="421">
        <v>24884</v>
      </c>
      <c r="G20" s="421">
        <v>10600</v>
      </c>
      <c r="H20" s="421">
        <v>128</v>
      </c>
      <c r="I20" s="421">
        <v>97034</v>
      </c>
    </row>
    <row r="21" spans="1:9" ht="15" customHeight="1">
      <c r="A21" s="749">
        <v>13000</v>
      </c>
      <c r="B21" s="424" t="s">
        <v>409</v>
      </c>
      <c r="C21" s="426">
        <v>13999</v>
      </c>
      <c r="D21" s="421">
        <v>54724</v>
      </c>
      <c r="E21" s="421">
        <v>62350</v>
      </c>
      <c r="F21" s="421">
        <v>30602</v>
      </c>
      <c r="G21" s="421">
        <v>10671</v>
      </c>
      <c r="H21" s="421">
        <v>141</v>
      </c>
      <c r="I21" s="421">
        <v>103764</v>
      </c>
    </row>
    <row r="22" spans="1:9" ht="15" customHeight="1">
      <c r="A22" s="749">
        <v>14000</v>
      </c>
      <c r="B22" s="424" t="s">
        <v>409</v>
      </c>
      <c r="C22" s="426">
        <v>14999</v>
      </c>
      <c r="D22" s="421">
        <v>55082</v>
      </c>
      <c r="E22" s="421">
        <v>63086</v>
      </c>
      <c r="F22" s="421">
        <v>32739</v>
      </c>
      <c r="G22" s="421">
        <v>10579</v>
      </c>
      <c r="H22" s="421">
        <v>119</v>
      </c>
      <c r="I22" s="421">
        <v>106523</v>
      </c>
    </row>
    <row r="23" spans="1:9" ht="15" customHeight="1">
      <c r="A23" s="749">
        <v>15000</v>
      </c>
      <c r="B23" s="424" t="s">
        <v>409</v>
      </c>
      <c r="C23" s="426">
        <v>19999</v>
      </c>
      <c r="D23" s="421">
        <v>257644</v>
      </c>
      <c r="E23" s="421">
        <v>300055</v>
      </c>
      <c r="F23" s="421">
        <v>146424</v>
      </c>
      <c r="G23" s="421">
        <v>53846</v>
      </c>
      <c r="H23" s="421">
        <v>681</v>
      </c>
      <c r="I23" s="421">
        <v>501006</v>
      </c>
    </row>
    <row r="24" spans="1:9" ht="15" customHeight="1">
      <c r="A24" s="749">
        <v>20000</v>
      </c>
      <c r="B24" s="424" t="s">
        <v>409</v>
      </c>
      <c r="C24" s="426">
        <v>24999</v>
      </c>
      <c r="D24" s="421">
        <v>236206</v>
      </c>
      <c r="E24" s="421">
        <v>283423</v>
      </c>
      <c r="F24" s="421">
        <v>136763</v>
      </c>
      <c r="G24" s="421">
        <v>53140</v>
      </c>
      <c r="H24" s="421">
        <v>605</v>
      </c>
      <c r="I24" s="421">
        <v>473931</v>
      </c>
    </row>
    <row r="25" spans="1:9" ht="15" customHeight="1">
      <c r="A25" s="749">
        <v>25000</v>
      </c>
      <c r="B25" s="424" t="s">
        <v>409</v>
      </c>
      <c r="C25" s="426">
        <v>29999</v>
      </c>
      <c r="D25" s="421">
        <v>215667</v>
      </c>
      <c r="E25" s="421">
        <v>263665</v>
      </c>
      <c r="F25" s="421">
        <v>128484</v>
      </c>
      <c r="G25" s="421">
        <v>50057</v>
      </c>
      <c r="H25" s="421">
        <v>557</v>
      </c>
      <c r="I25" s="421">
        <v>442763</v>
      </c>
    </row>
    <row r="26" spans="1:9" ht="15" customHeight="1">
      <c r="A26" s="749">
        <v>30000</v>
      </c>
      <c r="B26" s="424" t="s">
        <v>409</v>
      </c>
      <c r="C26" s="426">
        <v>34999</v>
      </c>
      <c r="D26" s="421">
        <v>194913</v>
      </c>
      <c r="E26" s="421">
        <v>244139</v>
      </c>
      <c r="F26" s="421">
        <v>116238</v>
      </c>
      <c r="G26" s="421">
        <v>46689</v>
      </c>
      <c r="H26" s="421">
        <v>554</v>
      </c>
      <c r="I26" s="421">
        <v>407620</v>
      </c>
    </row>
    <row r="27" spans="1:9" ht="15" customHeight="1">
      <c r="A27" s="749">
        <v>35000</v>
      </c>
      <c r="B27" s="424" t="s">
        <v>409</v>
      </c>
      <c r="C27" s="426">
        <v>39999</v>
      </c>
      <c r="D27" s="421">
        <v>174165</v>
      </c>
      <c r="E27" s="421">
        <v>223077</v>
      </c>
      <c r="F27" s="421">
        <v>100723</v>
      </c>
      <c r="G27" s="421">
        <v>42022</v>
      </c>
      <c r="H27" s="421">
        <v>456</v>
      </c>
      <c r="I27" s="421">
        <v>366278</v>
      </c>
    </row>
    <row r="28" spans="1:9" ht="15" customHeight="1">
      <c r="A28" s="749">
        <v>40000</v>
      </c>
      <c r="B28" s="424" t="s">
        <v>409</v>
      </c>
      <c r="C28" s="426">
        <v>44999</v>
      </c>
      <c r="D28" s="421">
        <v>154675</v>
      </c>
      <c r="E28" s="421">
        <v>202250</v>
      </c>
      <c r="F28" s="421">
        <v>86168</v>
      </c>
      <c r="G28" s="421">
        <v>37414</v>
      </c>
      <c r="H28" s="421">
        <v>373</v>
      </c>
      <c r="I28" s="421">
        <v>326205</v>
      </c>
    </row>
    <row r="29" spans="1:9" ht="15" customHeight="1">
      <c r="A29" s="749">
        <v>45000</v>
      </c>
      <c r="B29" s="424" t="s">
        <v>409</v>
      </c>
      <c r="C29" s="426">
        <v>49999</v>
      </c>
      <c r="D29" s="421">
        <v>136626</v>
      </c>
      <c r="E29" s="421">
        <v>183395</v>
      </c>
      <c r="F29" s="421">
        <v>74583</v>
      </c>
      <c r="G29" s="421">
        <v>34534</v>
      </c>
      <c r="H29" s="421">
        <v>332</v>
      </c>
      <c r="I29" s="421">
        <v>292844</v>
      </c>
    </row>
    <row r="30" spans="1:9" ht="15" customHeight="1">
      <c r="A30" s="749">
        <v>50000</v>
      </c>
      <c r="B30" s="424" t="s">
        <v>409</v>
      </c>
      <c r="C30" s="426">
        <v>74999</v>
      </c>
      <c r="D30" s="421">
        <v>498869</v>
      </c>
      <c r="E30" s="421">
        <v>725332</v>
      </c>
      <c r="F30" s="421">
        <v>291553</v>
      </c>
      <c r="G30" s="421">
        <v>131635</v>
      </c>
      <c r="H30" s="421">
        <v>1237</v>
      </c>
      <c r="I30" s="421">
        <v>1149757</v>
      </c>
    </row>
    <row r="31" spans="1:9" ht="15" customHeight="1">
      <c r="A31" s="749">
        <v>75000</v>
      </c>
      <c r="B31" s="424" t="s">
        <v>409</v>
      </c>
      <c r="C31" s="426">
        <v>99999</v>
      </c>
      <c r="D31" s="421">
        <v>331139</v>
      </c>
      <c r="E31" s="421">
        <v>534639</v>
      </c>
      <c r="F31" s="421">
        <v>231986</v>
      </c>
      <c r="G31" s="421">
        <v>84179</v>
      </c>
      <c r="H31" s="421">
        <v>764</v>
      </c>
      <c r="I31" s="421">
        <v>851568</v>
      </c>
    </row>
    <row r="32" spans="1:9" ht="15" customHeight="1">
      <c r="A32" s="749">
        <v>100000</v>
      </c>
      <c r="B32" s="424" t="s">
        <v>407</v>
      </c>
      <c r="C32" s="751" t="s">
        <v>432</v>
      </c>
      <c r="D32" s="595">
        <v>759683</v>
      </c>
      <c r="E32" s="595">
        <v>1371315</v>
      </c>
      <c r="F32" s="595">
        <v>712022</v>
      </c>
      <c r="G32" s="595">
        <v>187509</v>
      </c>
      <c r="H32" s="595">
        <v>1337</v>
      </c>
      <c r="I32" s="595">
        <v>2272183</v>
      </c>
    </row>
    <row r="33" spans="1:9" ht="15" customHeight="1">
      <c r="A33" s="749"/>
      <c r="B33" s="424"/>
      <c r="C33" s="751"/>
      <c r="D33" s="595"/>
      <c r="E33" s="595"/>
      <c r="F33" s="595"/>
      <c r="G33" s="595"/>
      <c r="H33" s="595"/>
      <c r="I33" s="595"/>
    </row>
    <row r="34" spans="1:9" ht="15" customHeight="1">
      <c r="A34" s="206" t="s">
        <v>410</v>
      </c>
      <c r="B34" s="206"/>
      <c r="C34" s="206"/>
      <c r="D34" s="207">
        <f t="shared" ref="D34:I34" si="0">SUM(D8:D32)</f>
        <v>3907548</v>
      </c>
      <c r="E34" s="207">
        <f t="shared" si="0"/>
        <v>5415496</v>
      </c>
      <c r="F34" s="207">
        <f t="shared" si="0"/>
        <v>2357970</v>
      </c>
      <c r="G34" s="207">
        <f t="shared" si="0"/>
        <v>880522</v>
      </c>
      <c r="H34" s="207">
        <f t="shared" si="0"/>
        <v>9021</v>
      </c>
      <c r="I34" s="207">
        <f t="shared" si="0"/>
        <v>8663009</v>
      </c>
    </row>
    <row r="36" spans="1:9">
      <c r="E36" s="1047"/>
      <c r="F36" s="1047"/>
      <c r="G36" s="1047"/>
      <c r="H36" s="1047"/>
    </row>
    <row r="37" spans="1:9">
      <c r="E37" s="1047"/>
      <c r="F37" s="1047"/>
      <c r="G37" s="1047"/>
      <c r="H37" s="1047"/>
      <c r="I37" s="752"/>
    </row>
    <row r="38" spans="1:9">
      <c r="D38" s="754"/>
      <c r="E38" s="1047"/>
      <c r="F38" s="1047"/>
      <c r="G38" s="1047"/>
      <c r="H38" s="1047"/>
    </row>
    <row r="39" spans="1:9">
      <c r="D39" s="750"/>
      <c r="E39" s="1048" t="s">
        <v>404</v>
      </c>
      <c r="F39" s="1049">
        <f>G34</f>
        <v>880522</v>
      </c>
      <c r="G39" s="1053">
        <f>F39/F$43</f>
        <v>0.10164158896752849</v>
      </c>
      <c r="H39" s="1047"/>
    </row>
    <row r="40" spans="1:9">
      <c r="D40" s="750"/>
      <c r="E40" s="1048" t="s">
        <v>405</v>
      </c>
      <c r="F40" s="1049">
        <f>H34</f>
        <v>9021</v>
      </c>
      <c r="G40" s="1053">
        <f>F40/F$43</f>
        <v>1.0413240942032959E-3</v>
      </c>
      <c r="H40" s="1047"/>
    </row>
    <row r="41" spans="1:9">
      <c r="D41" s="750"/>
      <c r="E41" s="1048" t="s">
        <v>402</v>
      </c>
      <c r="F41" s="1049">
        <f>E34</f>
        <v>5415496</v>
      </c>
      <c r="G41" s="1053">
        <f>F41/F$43</f>
        <v>0.62512875145344993</v>
      </c>
      <c r="H41" s="1047"/>
    </row>
    <row r="42" spans="1:9">
      <c r="D42" s="750"/>
      <c r="E42" s="1048" t="s">
        <v>403</v>
      </c>
      <c r="F42" s="1049">
        <f>F34</f>
        <v>2357970</v>
      </c>
      <c r="G42" s="1053">
        <f>F42/F$43</f>
        <v>0.27218833548481824</v>
      </c>
      <c r="H42" s="1047"/>
    </row>
    <row r="43" spans="1:9">
      <c r="D43" s="750"/>
      <c r="E43" s="1047"/>
      <c r="F43" s="1051">
        <f>SUM(F39:F42)</f>
        <v>8663009</v>
      </c>
      <c r="G43" s="1047"/>
      <c r="H43" s="1047"/>
    </row>
    <row r="44" spans="1:9">
      <c r="D44" s="754"/>
      <c r="E44" s="1047"/>
      <c r="F44" s="1047"/>
      <c r="G44" s="1047"/>
      <c r="H44" s="1047"/>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12"/>
  <sheetViews>
    <sheetView showOutlineSymbols="0" zoomScaleNormal="100" workbookViewId="0"/>
  </sheetViews>
  <sheetFormatPr defaultColWidth="10.7109375" defaultRowHeight="17.100000000000001" customHeight="1"/>
  <cols>
    <col min="1" max="1" width="15.42578125" style="505" customWidth="1"/>
    <col min="2" max="2" width="15.7109375" style="505" customWidth="1"/>
    <col min="3" max="4" width="15.5703125" style="505" customWidth="1"/>
    <col min="5" max="5" width="16.28515625" style="505" customWidth="1"/>
    <col min="6" max="7" width="15.5703125" style="505" customWidth="1"/>
    <col min="8" max="8" width="16.7109375" style="505" customWidth="1"/>
    <col min="9" max="9" width="16.5703125" style="505" customWidth="1"/>
    <col min="10" max="10" width="17.7109375" style="505" customWidth="1"/>
    <col min="11" max="11" width="17" style="505" customWidth="1"/>
    <col min="12" max="12" width="18.42578125" style="505" customWidth="1"/>
    <col min="13" max="13" width="18.85546875" style="610" bestFit="1" customWidth="1"/>
    <col min="14" max="16384" width="10.7109375" style="505"/>
  </cols>
  <sheetData>
    <row r="1" spans="1:13" ht="18">
      <c r="A1" s="504" t="s">
        <v>711</v>
      </c>
      <c r="C1" s="506"/>
      <c r="D1" s="506"/>
      <c r="E1" s="506"/>
      <c r="F1" s="506"/>
      <c r="G1" s="506"/>
      <c r="H1" s="506"/>
      <c r="I1" s="506"/>
      <c r="J1" s="506"/>
      <c r="K1" s="506"/>
      <c r="L1" s="506"/>
    </row>
    <row r="2" spans="1:13" ht="17.100000000000001" customHeight="1">
      <c r="A2" s="507" t="s">
        <v>712</v>
      </c>
      <c r="C2" s="506"/>
      <c r="D2" s="506"/>
      <c r="E2" s="506"/>
      <c r="F2" s="506"/>
      <c r="G2" s="506"/>
      <c r="H2" s="506"/>
      <c r="I2" s="506"/>
      <c r="J2" s="506"/>
      <c r="K2" s="506"/>
      <c r="L2" s="506"/>
    </row>
    <row r="3" spans="1:13" ht="17.100000000000001" customHeight="1">
      <c r="A3" s="508" t="str">
        <f>'Table 1.2'!A3</f>
        <v>Taxable Year 2015</v>
      </c>
      <c r="C3" s="509"/>
      <c r="D3" s="509"/>
      <c r="E3" s="509"/>
      <c r="F3" s="509"/>
      <c r="G3" s="509"/>
      <c r="H3" s="509"/>
      <c r="I3" s="509"/>
      <c r="J3" s="509"/>
      <c r="K3" s="509"/>
      <c r="L3" s="509"/>
    </row>
    <row r="4" spans="1:13" ht="17.100000000000001" customHeight="1" thickBot="1">
      <c r="A4" s="507"/>
      <c r="C4" s="509"/>
      <c r="D4" s="509"/>
      <c r="E4" s="509"/>
      <c r="F4" s="509"/>
      <c r="G4" s="509"/>
      <c r="H4" s="509"/>
      <c r="I4" s="509"/>
      <c r="J4" s="509"/>
      <c r="K4" s="509"/>
      <c r="L4" s="509"/>
    </row>
    <row r="5" spans="1:13" s="513" customFormat="1" ht="17.100000000000001" customHeight="1">
      <c r="A5" s="510"/>
      <c r="B5" s="511"/>
      <c r="C5" s="512"/>
      <c r="D5" s="512"/>
      <c r="E5" s="512"/>
      <c r="F5" s="512"/>
      <c r="G5" s="512"/>
      <c r="H5" s="512"/>
      <c r="I5" s="512"/>
      <c r="J5" s="512"/>
      <c r="K5" s="512"/>
      <c r="L5" s="512"/>
      <c r="M5" s="611" t="s">
        <v>18</v>
      </c>
    </row>
    <row r="6" spans="1:13" s="513" customFormat="1" ht="17.100000000000001" customHeight="1">
      <c r="A6" s="514"/>
      <c r="B6" s="515"/>
      <c r="C6" s="515" t="s">
        <v>713</v>
      </c>
      <c r="D6" s="515" t="s">
        <v>714</v>
      </c>
      <c r="E6" s="515" t="s">
        <v>715</v>
      </c>
      <c r="F6" s="515" t="s">
        <v>716</v>
      </c>
      <c r="G6" s="515" t="s">
        <v>717</v>
      </c>
      <c r="H6" s="515" t="s">
        <v>718</v>
      </c>
      <c r="I6" s="515" t="s">
        <v>719</v>
      </c>
      <c r="J6" s="515" t="s">
        <v>720</v>
      </c>
      <c r="K6" s="515" t="s">
        <v>721</v>
      </c>
      <c r="L6" s="515" t="s">
        <v>722</v>
      </c>
      <c r="M6" s="612" t="s">
        <v>397</v>
      </c>
    </row>
    <row r="7" spans="1:13" s="513" customFormat="1" ht="17.100000000000001" customHeight="1">
      <c r="A7" s="516" t="s">
        <v>25</v>
      </c>
      <c r="B7" s="515" t="s">
        <v>723</v>
      </c>
      <c r="C7" s="515" t="s">
        <v>724</v>
      </c>
      <c r="D7" s="515" t="s">
        <v>725</v>
      </c>
      <c r="E7" s="515" t="s">
        <v>726</v>
      </c>
      <c r="F7" s="515" t="s">
        <v>727</v>
      </c>
      <c r="G7" s="515" t="s">
        <v>728</v>
      </c>
      <c r="H7" s="515" t="s">
        <v>729</v>
      </c>
      <c r="I7" s="515" t="s">
        <v>730</v>
      </c>
      <c r="J7" s="515" t="s">
        <v>731</v>
      </c>
      <c r="K7" s="515" t="s">
        <v>732</v>
      </c>
      <c r="L7" s="515" t="s">
        <v>733</v>
      </c>
      <c r="M7" s="612" t="s">
        <v>24</v>
      </c>
    </row>
    <row r="8" spans="1:13" s="513" customFormat="1" ht="17.100000000000001" customHeight="1">
      <c r="A8" s="495"/>
      <c r="B8" s="517"/>
      <c r="C8" s="517"/>
      <c r="D8" s="517"/>
      <c r="E8" s="517"/>
      <c r="F8" s="517"/>
      <c r="G8" s="517"/>
      <c r="H8" s="517"/>
      <c r="I8" s="517"/>
      <c r="J8" s="517"/>
      <c r="K8" s="517"/>
      <c r="L8" s="517"/>
      <c r="M8" s="613"/>
    </row>
    <row r="9" spans="1:13" s="518" customFormat="1" ht="17.100000000000001" customHeight="1">
      <c r="A9" s="451" t="s">
        <v>435</v>
      </c>
      <c r="B9" s="450">
        <v>4931293.0177999996</v>
      </c>
      <c r="C9" s="450">
        <v>12520940.108000001</v>
      </c>
      <c r="D9" s="450">
        <v>20426207.052000001</v>
      </c>
      <c r="E9" s="450">
        <v>27268382.658</v>
      </c>
      <c r="F9" s="450">
        <v>35889486.079000004</v>
      </c>
      <c r="G9" s="450">
        <v>40913442.566</v>
      </c>
      <c r="H9" s="450">
        <v>68456567.839000002</v>
      </c>
      <c r="I9" s="450">
        <v>57159057.659999996</v>
      </c>
      <c r="J9" s="450">
        <v>115596284.933</v>
      </c>
      <c r="K9" s="450">
        <v>86566049.351999998</v>
      </c>
      <c r="L9" s="450">
        <v>254271791.78</v>
      </c>
      <c r="M9" s="609">
        <f>SUM(B9:L9)</f>
        <v>723999503.04480004</v>
      </c>
    </row>
    <row r="10" spans="1:13" s="513" customFormat="1" ht="17.100000000000001" customHeight="1">
      <c r="A10" s="494" t="s">
        <v>439</v>
      </c>
      <c r="B10" s="519">
        <v>8089300.4371000007</v>
      </c>
      <c r="C10" s="519">
        <v>20933491.618000001</v>
      </c>
      <c r="D10" s="519">
        <v>33204467.777999997</v>
      </c>
      <c r="E10" s="519">
        <v>47677116.493000001</v>
      </c>
      <c r="F10" s="519">
        <v>59435978.387000002</v>
      </c>
      <c r="G10" s="519">
        <v>71315458.644999996</v>
      </c>
      <c r="H10" s="519">
        <v>150280746.18000001</v>
      </c>
      <c r="I10" s="519">
        <v>157237086.153</v>
      </c>
      <c r="J10" s="519">
        <v>375892082.69800001</v>
      </c>
      <c r="K10" s="519">
        <v>361034592.30900002</v>
      </c>
      <c r="L10" s="519">
        <v>3766276018.4640002</v>
      </c>
      <c r="M10" s="608">
        <f>SUM(B10:L10)</f>
        <v>5051376339.1620998</v>
      </c>
    </row>
    <row r="11" spans="1:13" s="513" customFormat="1" ht="17.100000000000001" customHeight="1">
      <c r="A11" s="494" t="s">
        <v>443</v>
      </c>
      <c r="B11" s="519">
        <v>1653067.3758999999</v>
      </c>
      <c r="C11" s="519">
        <v>4571216.71</v>
      </c>
      <c r="D11" s="519">
        <v>7397336.0790000008</v>
      </c>
      <c r="E11" s="519">
        <v>10121460.359999999</v>
      </c>
      <c r="F11" s="519">
        <v>13259503.177999999</v>
      </c>
      <c r="G11" s="519">
        <v>12594926.581</v>
      </c>
      <c r="H11" s="519">
        <v>25403682.899999999</v>
      </c>
      <c r="I11" s="519">
        <v>23081107.891000003</v>
      </c>
      <c r="J11" s="519">
        <v>57407645.604999997</v>
      </c>
      <c r="K11" s="519">
        <v>50956110.009999998</v>
      </c>
      <c r="L11" s="519">
        <v>119254511.89300001</v>
      </c>
      <c r="M11" s="608">
        <f>SUM(B11:L11)</f>
        <v>325700568.58289999</v>
      </c>
    </row>
    <row r="12" spans="1:13" s="513" customFormat="1" ht="17.100000000000001" customHeight="1">
      <c r="A12" s="494" t="s">
        <v>447</v>
      </c>
      <c r="B12" s="519">
        <v>987307.09499999997</v>
      </c>
      <c r="C12" s="519">
        <v>3391824.6849999996</v>
      </c>
      <c r="D12" s="519">
        <v>5355757.068</v>
      </c>
      <c r="E12" s="519">
        <v>7457647.307</v>
      </c>
      <c r="F12" s="519">
        <v>9919098.1569999997</v>
      </c>
      <c r="G12" s="519">
        <v>11936508.346999999</v>
      </c>
      <c r="H12" s="519">
        <v>24967926.225000001</v>
      </c>
      <c r="I12" s="519">
        <v>23645037.537999999</v>
      </c>
      <c r="J12" s="519">
        <v>49744915.869000003</v>
      </c>
      <c r="K12" s="519">
        <v>46537918.318999998</v>
      </c>
      <c r="L12" s="519">
        <v>103670472.98100001</v>
      </c>
      <c r="M12" s="608">
        <f>SUM(B12:L12)</f>
        <v>287614413.59100002</v>
      </c>
    </row>
    <row r="13" spans="1:13" s="513" customFormat="1" ht="17.100000000000001" customHeight="1">
      <c r="A13" s="494" t="s">
        <v>451</v>
      </c>
      <c r="B13" s="519">
        <v>2463275.6159999999</v>
      </c>
      <c r="C13" s="519">
        <v>7789935.9409999996</v>
      </c>
      <c r="D13" s="519">
        <v>14603819.232999999</v>
      </c>
      <c r="E13" s="519">
        <v>20153177.561000001</v>
      </c>
      <c r="F13" s="519">
        <v>23390938.82</v>
      </c>
      <c r="G13" s="519">
        <v>28509637.138999999</v>
      </c>
      <c r="H13" s="519">
        <v>55425595.296000004</v>
      </c>
      <c r="I13" s="519">
        <v>49045688.737000003</v>
      </c>
      <c r="J13" s="519">
        <v>119717578.815</v>
      </c>
      <c r="K13" s="519">
        <v>100017751.233</v>
      </c>
      <c r="L13" s="519">
        <v>184654236.90000001</v>
      </c>
      <c r="M13" s="608">
        <f>SUM(B13:L13)</f>
        <v>605771635.29100001</v>
      </c>
    </row>
    <row r="14" spans="1:13" s="513" customFormat="1" ht="17.100000000000001" customHeight="1">
      <c r="A14" s="494"/>
      <c r="B14" s="519"/>
      <c r="C14" s="519"/>
      <c r="D14" s="519"/>
      <c r="E14" s="519"/>
      <c r="F14" s="519"/>
      <c r="G14" s="519"/>
      <c r="H14" s="519"/>
      <c r="I14" s="519"/>
      <c r="J14" s="519"/>
      <c r="K14" s="519"/>
      <c r="L14" s="519"/>
      <c r="M14" s="608"/>
    </row>
    <row r="15" spans="1:13" s="513" customFormat="1" ht="17.100000000000001" customHeight="1">
      <c r="A15" s="494" t="s">
        <v>455</v>
      </c>
      <c r="B15" s="519">
        <v>1326723.477</v>
      </c>
      <c r="C15" s="519">
        <v>4102299.4910000004</v>
      </c>
      <c r="D15" s="519">
        <v>7221494.7749999994</v>
      </c>
      <c r="E15" s="519">
        <v>9968118.5969999991</v>
      </c>
      <c r="F15" s="519">
        <v>10469972.414000001</v>
      </c>
      <c r="G15" s="519">
        <v>12437916</v>
      </c>
      <c r="H15" s="519">
        <v>25253763.679000001</v>
      </c>
      <c r="I15" s="519">
        <v>25296861.002</v>
      </c>
      <c r="J15" s="519">
        <v>57414175.909000002</v>
      </c>
      <c r="K15" s="519">
        <v>48853035.039999999</v>
      </c>
      <c r="L15" s="519">
        <v>98044813.686000004</v>
      </c>
      <c r="M15" s="608">
        <f>SUM(B15:L15)</f>
        <v>300389174.06999999</v>
      </c>
    </row>
    <row r="16" spans="1:13" s="513" customFormat="1" ht="17.100000000000001" customHeight="1">
      <c r="A16" s="494" t="s">
        <v>459</v>
      </c>
      <c r="B16" s="519">
        <v>15729919.246399999</v>
      </c>
      <c r="C16" s="519">
        <v>42800893.899999999</v>
      </c>
      <c r="D16" s="519">
        <v>65831336.650000006</v>
      </c>
      <c r="E16" s="519">
        <v>90766449.984999999</v>
      </c>
      <c r="F16" s="519">
        <v>112368643.764</v>
      </c>
      <c r="G16" s="519">
        <v>127648266.53300001</v>
      </c>
      <c r="H16" s="519">
        <v>309370127.991</v>
      </c>
      <c r="I16" s="519">
        <v>425228475.02279997</v>
      </c>
      <c r="J16" s="519">
        <v>1222147402.1389999</v>
      </c>
      <c r="K16" s="519">
        <v>1232682355.3915999</v>
      </c>
      <c r="L16" s="519">
        <v>10375903648.139999</v>
      </c>
      <c r="M16" s="608">
        <f>SUM(B16:L16)</f>
        <v>14020477518.762798</v>
      </c>
    </row>
    <row r="17" spans="1:13" s="513" customFormat="1" ht="17.100000000000001" customHeight="1">
      <c r="A17" s="494" t="s">
        <v>463</v>
      </c>
      <c r="B17" s="519">
        <v>5885173.8599999994</v>
      </c>
      <c r="C17" s="519">
        <v>18209595.420000002</v>
      </c>
      <c r="D17" s="519">
        <v>30515418.493000001</v>
      </c>
      <c r="E17" s="519">
        <v>40987506.327</v>
      </c>
      <c r="F17" s="519">
        <v>49416567.218999997</v>
      </c>
      <c r="G17" s="519">
        <v>59705255.634999998</v>
      </c>
      <c r="H17" s="519">
        <v>130996316.255</v>
      </c>
      <c r="I17" s="519">
        <v>143156828.53</v>
      </c>
      <c r="J17" s="519">
        <v>321674638.23400003</v>
      </c>
      <c r="K17" s="519">
        <v>288644148.93300003</v>
      </c>
      <c r="L17" s="519">
        <v>655342934.79100001</v>
      </c>
      <c r="M17" s="608">
        <f>SUM(B17:L17)</f>
        <v>1744534383.697</v>
      </c>
    </row>
    <row r="18" spans="1:13" s="513" customFormat="1" ht="17.100000000000001" customHeight="1">
      <c r="A18" s="494" t="s">
        <v>467</v>
      </c>
      <c r="B18" s="519">
        <v>501542.98840000003</v>
      </c>
      <c r="C18" s="519">
        <v>1696191.578</v>
      </c>
      <c r="D18" s="519">
        <v>2658872.2009999999</v>
      </c>
      <c r="E18" s="519">
        <v>3377853.182</v>
      </c>
      <c r="F18" s="519">
        <v>4453431.4179999996</v>
      </c>
      <c r="G18" s="519">
        <v>4951663.443</v>
      </c>
      <c r="H18" s="519">
        <v>9510910.4069999997</v>
      </c>
      <c r="I18" s="519">
        <v>8874578.3480000012</v>
      </c>
      <c r="J18" s="519">
        <v>17674857.618000001</v>
      </c>
      <c r="K18" s="519">
        <v>14061650.062999999</v>
      </c>
      <c r="L18" s="519">
        <v>40095081.497000001</v>
      </c>
      <c r="M18" s="608">
        <f>SUM(B18:L18)</f>
        <v>107856632.74340001</v>
      </c>
    </row>
    <row r="19" spans="1:13" s="513" customFormat="1" ht="17.100000000000001" customHeight="1">
      <c r="A19" s="494" t="s">
        <v>471</v>
      </c>
      <c r="B19" s="519">
        <v>6663025.9740000004</v>
      </c>
      <c r="C19" s="519">
        <v>18358767.772</v>
      </c>
      <c r="D19" s="519">
        <v>31302458.908</v>
      </c>
      <c r="E19" s="519">
        <v>40287928.255999997</v>
      </c>
      <c r="F19" s="519">
        <v>52909027.732000001</v>
      </c>
      <c r="G19" s="519">
        <v>57394100.886</v>
      </c>
      <c r="H19" s="519">
        <v>126311470.67</v>
      </c>
      <c r="I19" s="519">
        <v>124871589.846</v>
      </c>
      <c r="J19" s="519">
        <v>298923891.03899997</v>
      </c>
      <c r="K19" s="519">
        <v>287358178.86699998</v>
      </c>
      <c r="L19" s="519">
        <v>1068930632.025</v>
      </c>
      <c r="M19" s="608">
        <f>SUM(B19:L19)</f>
        <v>2113311071.9749999</v>
      </c>
    </row>
    <row r="20" spans="1:13" s="513" customFormat="1" ht="17.100000000000001" customHeight="1">
      <c r="A20" s="494"/>
      <c r="B20" s="519"/>
      <c r="C20" s="519"/>
      <c r="D20" s="519"/>
      <c r="E20" s="519"/>
      <c r="F20" s="519"/>
      <c r="G20" s="519"/>
      <c r="H20" s="519"/>
      <c r="I20" s="519"/>
      <c r="J20" s="519"/>
      <c r="K20" s="519"/>
      <c r="L20" s="519"/>
      <c r="M20" s="608"/>
    </row>
    <row r="21" spans="1:13" s="513" customFormat="1" ht="17.100000000000001" customHeight="1">
      <c r="A21" s="494" t="s">
        <v>475</v>
      </c>
      <c r="B21" s="519">
        <v>408140.02600000001</v>
      </c>
      <c r="C21" s="519">
        <v>1561468.8810000001</v>
      </c>
      <c r="D21" s="519">
        <v>2442521.4019999998</v>
      </c>
      <c r="E21" s="519">
        <v>3092201.4339999999</v>
      </c>
      <c r="F21" s="519">
        <v>3893203.145</v>
      </c>
      <c r="G21" s="519">
        <v>4667966.6720000003</v>
      </c>
      <c r="H21" s="519">
        <v>10214222.721000001</v>
      </c>
      <c r="I21" s="519">
        <v>11314303.316</v>
      </c>
      <c r="J21" s="519">
        <v>24751471.331999999</v>
      </c>
      <c r="K21" s="519">
        <v>18997995.697999999</v>
      </c>
      <c r="L21" s="519">
        <v>34263791.034000002</v>
      </c>
      <c r="M21" s="608">
        <f>SUM(B21:L21)</f>
        <v>115607285.66100001</v>
      </c>
    </row>
    <row r="22" spans="1:13" s="513" customFormat="1" ht="17.100000000000001" customHeight="1">
      <c r="A22" s="494" t="s">
        <v>479</v>
      </c>
      <c r="B22" s="519">
        <v>2802911.969</v>
      </c>
      <c r="C22" s="519">
        <v>7537820.0530000012</v>
      </c>
      <c r="D22" s="519">
        <v>11373035.089</v>
      </c>
      <c r="E22" s="519">
        <v>15585107.786</v>
      </c>
      <c r="F22" s="519">
        <v>18250714.960999999</v>
      </c>
      <c r="G22" s="519">
        <v>22534256.412</v>
      </c>
      <c r="H22" s="519">
        <v>51147404.958000004</v>
      </c>
      <c r="I22" s="519">
        <v>50756472.200000003</v>
      </c>
      <c r="J22" s="519">
        <v>131835505.899</v>
      </c>
      <c r="K22" s="519">
        <v>137674989.92699999</v>
      </c>
      <c r="L22" s="519">
        <v>468209710.47600001</v>
      </c>
      <c r="M22" s="608">
        <f>SUM(B22:L22)</f>
        <v>917707929.73000002</v>
      </c>
    </row>
    <row r="23" spans="1:13" s="513" customFormat="1" ht="17.100000000000001" customHeight="1">
      <c r="A23" s="494" t="s">
        <v>483</v>
      </c>
      <c r="B23" s="519">
        <v>1300174.3160000001</v>
      </c>
      <c r="C23" s="519">
        <v>4434925.09</v>
      </c>
      <c r="D23" s="519">
        <v>7828427.5049999999</v>
      </c>
      <c r="E23" s="519">
        <v>11748175.822000001</v>
      </c>
      <c r="F23" s="519">
        <v>11120861.711999999</v>
      </c>
      <c r="G23" s="519">
        <v>14809026.923</v>
      </c>
      <c r="H23" s="519">
        <v>32065022.501000002</v>
      </c>
      <c r="I23" s="519">
        <v>24201767.714000002</v>
      </c>
      <c r="J23" s="519">
        <v>46480040.254000001</v>
      </c>
      <c r="K23" s="519">
        <v>35878826.188000001</v>
      </c>
      <c r="L23" s="519">
        <v>65146918.873999998</v>
      </c>
      <c r="M23" s="608">
        <f>SUM(B23:L23)</f>
        <v>255014166.89899999</v>
      </c>
    </row>
    <row r="24" spans="1:13" s="513" customFormat="1" ht="17.100000000000001" customHeight="1">
      <c r="A24" s="494" t="s">
        <v>487</v>
      </c>
      <c r="B24" s="519">
        <v>1616608.9550000001</v>
      </c>
      <c r="C24" s="519">
        <v>5379580.1889999993</v>
      </c>
      <c r="D24" s="519">
        <v>8575365.5700000003</v>
      </c>
      <c r="E24" s="519">
        <v>12757562.560000001</v>
      </c>
      <c r="F24" s="519">
        <v>11980857.255000001</v>
      </c>
      <c r="G24" s="519">
        <v>12706139.543</v>
      </c>
      <c r="H24" s="519">
        <v>24538053.108000003</v>
      </c>
      <c r="I24" s="519">
        <v>24831433.870000001</v>
      </c>
      <c r="J24" s="519">
        <v>54268672.641999997</v>
      </c>
      <c r="K24" s="519">
        <v>45887320.272</v>
      </c>
      <c r="L24" s="519">
        <v>91676703.312999994</v>
      </c>
      <c r="M24" s="608">
        <f>SUM(B24:L24)</f>
        <v>294218297.27699995</v>
      </c>
    </row>
    <row r="25" spans="1:13" s="513" customFormat="1" ht="17.100000000000001" customHeight="1">
      <c r="A25" s="494" t="s">
        <v>491</v>
      </c>
      <c r="B25" s="519">
        <v>1129307.4509999999</v>
      </c>
      <c r="C25" s="519">
        <v>3735263.8229999999</v>
      </c>
      <c r="D25" s="519">
        <v>6587830.4400000004</v>
      </c>
      <c r="E25" s="519">
        <v>9313762.4250000007</v>
      </c>
      <c r="F25" s="519">
        <v>11157003.903000001</v>
      </c>
      <c r="G25" s="519">
        <v>13312778.067</v>
      </c>
      <c r="H25" s="519">
        <v>28643991.864</v>
      </c>
      <c r="I25" s="519">
        <v>24092611.142000001</v>
      </c>
      <c r="J25" s="519">
        <v>42200118.406999998</v>
      </c>
      <c r="K25" s="519">
        <v>32430871.282000002</v>
      </c>
      <c r="L25" s="519">
        <v>70071052.331</v>
      </c>
      <c r="M25" s="608">
        <f>SUM(B25:L25)</f>
        <v>242674591.13500002</v>
      </c>
    </row>
    <row r="26" spans="1:13" s="513" customFormat="1" ht="17.100000000000001" customHeight="1">
      <c r="A26" s="494"/>
      <c r="B26" s="519"/>
      <c r="C26" s="519"/>
      <c r="D26" s="519"/>
      <c r="E26" s="519"/>
      <c r="F26" s="519"/>
      <c r="G26" s="519"/>
      <c r="H26" s="519"/>
      <c r="I26" s="519"/>
      <c r="J26" s="519"/>
      <c r="K26" s="519"/>
      <c r="L26" s="519"/>
      <c r="M26" s="608"/>
    </row>
    <row r="27" spans="1:13" s="513" customFormat="1" ht="17.100000000000001" customHeight="1">
      <c r="A27" s="494" t="s">
        <v>495</v>
      </c>
      <c r="B27" s="519">
        <v>4484528.517</v>
      </c>
      <c r="C27" s="519">
        <v>14965257.243999999</v>
      </c>
      <c r="D27" s="519">
        <v>25661847.664000001</v>
      </c>
      <c r="E27" s="519">
        <v>32989386.359000001</v>
      </c>
      <c r="F27" s="519">
        <v>42704798.762999997</v>
      </c>
      <c r="G27" s="519">
        <v>43319424.559</v>
      </c>
      <c r="H27" s="519">
        <v>98099107.555999994</v>
      </c>
      <c r="I27" s="519">
        <v>90207709.360000014</v>
      </c>
      <c r="J27" s="519">
        <v>203006398.81200001</v>
      </c>
      <c r="K27" s="519">
        <v>171534196.433</v>
      </c>
      <c r="L27" s="519">
        <v>371853374.42000002</v>
      </c>
      <c r="M27" s="608">
        <f>SUM(B27:L27)</f>
        <v>1098826029.687</v>
      </c>
    </row>
    <row r="28" spans="1:13" s="513" customFormat="1" ht="17.100000000000001" customHeight="1">
      <c r="A28" s="494" t="s">
        <v>497</v>
      </c>
      <c r="B28" s="519">
        <v>2243404.5609999998</v>
      </c>
      <c r="C28" s="519">
        <v>6634262.4749999996</v>
      </c>
      <c r="D28" s="519">
        <v>12210756.872</v>
      </c>
      <c r="E28" s="519">
        <v>18112003.776000001</v>
      </c>
      <c r="F28" s="519">
        <v>19138543.208000001</v>
      </c>
      <c r="G28" s="519">
        <v>23351380.851</v>
      </c>
      <c r="H28" s="519">
        <v>53833138.789000005</v>
      </c>
      <c r="I28" s="519">
        <v>52193976.732999995</v>
      </c>
      <c r="J28" s="519">
        <v>122404023.296</v>
      </c>
      <c r="K28" s="519">
        <v>110389250.998</v>
      </c>
      <c r="L28" s="519">
        <v>262545736.23500001</v>
      </c>
      <c r="M28" s="608">
        <f>SUM(B28:L28)</f>
        <v>683056477.79400003</v>
      </c>
    </row>
    <row r="29" spans="1:13" s="513" customFormat="1" ht="17.100000000000001" customHeight="1">
      <c r="A29" s="494" t="s">
        <v>500</v>
      </c>
      <c r="B29" s="519">
        <v>2529311.5810000002</v>
      </c>
      <c r="C29" s="519">
        <v>7928357.2009999994</v>
      </c>
      <c r="D29" s="519">
        <v>14456362.207</v>
      </c>
      <c r="E29" s="519">
        <v>19414652.973999999</v>
      </c>
      <c r="F29" s="519">
        <v>23484136.425999999</v>
      </c>
      <c r="G29" s="519">
        <v>26369378.385400001</v>
      </c>
      <c r="H29" s="519">
        <v>50055552.378999993</v>
      </c>
      <c r="I29" s="519">
        <v>44848363.138999999</v>
      </c>
      <c r="J29" s="519">
        <v>100604649.04700001</v>
      </c>
      <c r="K29" s="519">
        <v>63667063.796999998</v>
      </c>
      <c r="L29" s="519">
        <v>103999205.898</v>
      </c>
      <c r="M29" s="608">
        <f>SUM(B29:L29)</f>
        <v>457357033.03439999</v>
      </c>
    </row>
    <row r="30" spans="1:13" s="513" customFormat="1" ht="17.100000000000001" customHeight="1">
      <c r="A30" s="494" t="s">
        <v>503</v>
      </c>
      <c r="B30" s="519">
        <v>572782.68599999999</v>
      </c>
      <c r="C30" s="519">
        <v>1920706.003</v>
      </c>
      <c r="D30" s="519">
        <v>3418521.0989999999</v>
      </c>
      <c r="E30" s="519">
        <v>4473808.5750000002</v>
      </c>
      <c r="F30" s="519">
        <v>6172757.9689999996</v>
      </c>
      <c r="G30" s="519">
        <v>8014596.432</v>
      </c>
      <c r="H30" s="519">
        <v>14272692.795</v>
      </c>
      <c r="I30" s="519">
        <v>12722342.338</v>
      </c>
      <c r="J30" s="519">
        <v>31310851.658</v>
      </c>
      <c r="K30" s="519">
        <v>23801189.91</v>
      </c>
      <c r="L30" s="519">
        <v>64177531.07</v>
      </c>
      <c r="M30" s="608">
        <f>SUM(B30:L30)</f>
        <v>170857780.535</v>
      </c>
    </row>
    <row r="31" spans="1:13" s="513" customFormat="1" ht="17.100000000000001" customHeight="1">
      <c r="A31" s="494" t="s">
        <v>506</v>
      </c>
      <c r="B31" s="519">
        <v>1157380.7228000001</v>
      </c>
      <c r="C31" s="519">
        <v>3341650.4649999999</v>
      </c>
      <c r="D31" s="519">
        <v>6373187.3629999999</v>
      </c>
      <c r="E31" s="519">
        <v>8365726.2649999997</v>
      </c>
      <c r="F31" s="519">
        <v>9944579.0140000004</v>
      </c>
      <c r="G31" s="519">
        <v>11464815.700999999</v>
      </c>
      <c r="H31" s="519">
        <v>21726247.023000002</v>
      </c>
      <c r="I31" s="519">
        <v>19032230.240999997</v>
      </c>
      <c r="J31" s="519">
        <v>37612422.689999998</v>
      </c>
      <c r="K31" s="519">
        <v>29311278.634</v>
      </c>
      <c r="L31" s="519">
        <v>68924206.890000001</v>
      </c>
      <c r="M31" s="608">
        <f>SUM(B31:L31)</f>
        <v>217253725.00879997</v>
      </c>
    </row>
    <row r="32" spans="1:13" s="513" customFormat="1" ht="17.100000000000001" customHeight="1">
      <c r="A32" s="494"/>
      <c r="B32" s="519"/>
      <c r="C32" s="519"/>
      <c r="D32" s="519"/>
      <c r="E32" s="519"/>
      <c r="F32" s="519"/>
      <c r="G32" s="519"/>
      <c r="H32" s="519"/>
      <c r="I32" s="519"/>
      <c r="J32" s="519"/>
      <c r="K32" s="519"/>
      <c r="L32" s="519"/>
      <c r="M32" s="608"/>
    </row>
    <row r="33" spans="1:13" s="513" customFormat="1" ht="17.100000000000001" customHeight="1">
      <c r="A33" s="494" t="s">
        <v>508</v>
      </c>
      <c r="B33" s="519">
        <v>25999566.906300001</v>
      </c>
      <c r="C33" s="519">
        <v>75566340.048000008</v>
      </c>
      <c r="D33" s="519">
        <v>120504838.419</v>
      </c>
      <c r="E33" s="519">
        <v>158775545.97999999</v>
      </c>
      <c r="F33" s="519">
        <v>193620943.583</v>
      </c>
      <c r="G33" s="519">
        <v>226030555.095</v>
      </c>
      <c r="H33" s="519">
        <v>529534690.35399997</v>
      </c>
      <c r="I33" s="519">
        <v>557611545.92700005</v>
      </c>
      <c r="J33" s="519">
        <v>1329072125.299</v>
      </c>
      <c r="K33" s="519">
        <v>1351265514.4119999</v>
      </c>
      <c r="L33" s="519">
        <v>6085004975.9460001</v>
      </c>
      <c r="M33" s="608">
        <f>SUM(B33:L33)</f>
        <v>10652986641.969299</v>
      </c>
    </row>
    <row r="34" spans="1:13" s="513" customFormat="1" ht="17.100000000000001" customHeight="1">
      <c r="A34" s="494" t="s">
        <v>511</v>
      </c>
      <c r="B34" s="519">
        <v>1155103.074</v>
      </c>
      <c r="C34" s="519">
        <v>3595443.0320000001</v>
      </c>
      <c r="D34" s="519">
        <v>5108919.6160000004</v>
      </c>
      <c r="E34" s="519">
        <v>6676190.5279999999</v>
      </c>
      <c r="F34" s="519">
        <v>7374643.1140000001</v>
      </c>
      <c r="G34" s="519">
        <v>8952466.9639999997</v>
      </c>
      <c r="H34" s="519">
        <v>20904989.647</v>
      </c>
      <c r="I34" s="519">
        <v>21684702.796</v>
      </c>
      <c r="J34" s="519">
        <v>57234952.669</v>
      </c>
      <c r="K34" s="519">
        <v>56055309.832999997</v>
      </c>
      <c r="L34" s="519">
        <v>353373088.76099998</v>
      </c>
      <c r="M34" s="608">
        <f>SUM(B34:L34)</f>
        <v>542115810.03399992</v>
      </c>
    </row>
    <row r="35" spans="1:13" s="513" customFormat="1" ht="17.100000000000001" customHeight="1">
      <c r="A35" s="494" t="s">
        <v>513</v>
      </c>
      <c r="B35" s="519">
        <v>432658.93000000005</v>
      </c>
      <c r="C35" s="519">
        <v>1295314.4379999998</v>
      </c>
      <c r="D35" s="519">
        <v>2284844.6469999999</v>
      </c>
      <c r="E35" s="519">
        <v>2974487</v>
      </c>
      <c r="F35" s="519">
        <v>3724949.32</v>
      </c>
      <c r="G35" s="519">
        <v>4237479</v>
      </c>
      <c r="H35" s="519">
        <v>8673744</v>
      </c>
      <c r="I35" s="519">
        <v>7222085</v>
      </c>
      <c r="J35" s="519">
        <v>19552857</v>
      </c>
      <c r="K35" s="519">
        <v>18677475</v>
      </c>
      <c r="L35" s="519">
        <v>27443293.25</v>
      </c>
      <c r="M35" s="608">
        <f>SUM(B35:L35)</f>
        <v>96519187.585000008</v>
      </c>
    </row>
    <row r="36" spans="1:13" s="513" customFormat="1" ht="17.100000000000001" customHeight="1">
      <c r="A36" s="494" t="s">
        <v>516</v>
      </c>
      <c r="B36" s="519">
        <v>3751855.9330000002</v>
      </c>
      <c r="C36" s="519">
        <v>10553191.135</v>
      </c>
      <c r="D36" s="519">
        <v>19460654.767000001</v>
      </c>
      <c r="E36" s="519">
        <v>24137105.815000001</v>
      </c>
      <c r="F36" s="519">
        <v>31425973.068</v>
      </c>
      <c r="G36" s="519">
        <v>32167049.181000002</v>
      </c>
      <c r="H36" s="519">
        <v>74998657.471000001</v>
      </c>
      <c r="I36" s="519">
        <v>80276781.296999991</v>
      </c>
      <c r="J36" s="519">
        <v>177947332.861</v>
      </c>
      <c r="K36" s="519">
        <v>189473684.73300001</v>
      </c>
      <c r="L36" s="519">
        <v>628558250.39699996</v>
      </c>
      <c r="M36" s="608">
        <f>SUM(B36:L36)</f>
        <v>1272750536.658</v>
      </c>
    </row>
    <row r="37" spans="1:13" s="513" customFormat="1" ht="17.100000000000001" customHeight="1">
      <c r="A37" s="494" t="s">
        <v>519</v>
      </c>
      <c r="B37" s="519">
        <v>648567.70959999994</v>
      </c>
      <c r="C37" s="519">
        <v>2536041.9180000001</v>
      </c>
      <c r="D37" s="519">
        <v>4988665.8459999999</v>
      </c>
      <c r="E37" s="519">
        <v>6578904.1629999997</v>
      </c>
      <c r="F37" s="519">
        <v>7848805</v>
      </c>
      <c r="G37" s="519">
        <v>8398458.0209999997</v>
      </c>
      <c r="H37" s="519">
        <v>18591925.515999999</v>
      </c>
      <c r="I37" s="519">
        <v>15509510.174000001</v>
      </c>
      <c r="J37" s="519">
        <v>30085623.570999999</v>
      </c>
      <c r="K37" s="519">
        <v>21659026.800000001</v>
      </c>
      <c r="L37" s="519">
        <v>45773474.342</v>
      </c>
      <c r="M37" s="608">
        <f>SUM(B37:L37)</f>
        <v>162619003.06060001</v>
      </c>
    </row>
    <row r="38" spans="1:13" s="513" customFormat="1" ht="17.100000000000001" customHeight="1">
      <c r="A38" s="494"/>
      <c r="B38" s="519"/>
      <c r="C38" s="519"/>
      <c r="D38" s="519"/>
      <c r="E38" s="519"/>
      <c r="F38" s="519"/>
      <c r="G38" s="519"/>
      <c r="H38" s="519"/>
      <c r="I38" s="519"/>
      <c r="J38" s="519"/>
      <c r="K38" s="519"/>
      <c r="L38" s="519"/>
      <c r="M38" s="608"/>
    </row>
    <row r="39" spans="1:13" s="513" customFormat="1" ht="17.100000000000001" customHeight="1">
      <c r="A39" s="494" t="s">
        <v>522</v>
      </c>
      <c r="B39" s="519">
        <v>1175005.1613999999</v>
      </c>
      <c r="C39" s="519">
        <v>3555468.1310000001</v>
      </c>
      <c r="D39" s="519">
        <v>5786844.1909999996</v>
      </c>
      <c r="E39" s="519">
        <v>8200971.7079999996</v>
      </c>
      <c r="F39" s="519">
        <v>7472187.0360000003</v>
      </c>
      <c r="G39" s="519">
        <v>9716816.6669999994</v>
      </c>
      <c r="H39" s="519">
        <v>18340311.993000001</v>
      </c>
      <c r="I39" s="519">
        <v>15855915.579</v>
      </c>
      <c r="J39" s="519">
        <v>37829928.763999999</v>
      </c>
      <c r="K39" s="519">
        <v>32533576</v>
      </c>
      <c r="L39" s="519">
        <v>45288436.625</v>
      </c>
      <c r="M39" s="608">
        <f>SUM(B39:L39)</f>
        <v>185755461.8554</v>
      </c>
    </row>
    <row r="40" spans="1:13" s="513" customFormat="1" ht="17.100000000000001" customHeight="1">
      <c r="A40" s="494" t="s">
        <v>525</v>
      </c>
      <c r="B40" s="519">
        <v>1929370.6779999998</v>
      </c>
      <c r="C40" s="519">
        <v>6633132.818</v>
      </c>
      <c r="D40" s="519">
        <v>12105997.369999999</v>
      </c>
      <c r="E40" s="519">
        <v>15165087.414000001</v>
      </c>
      <c r="F40" s="519">
        <v>19292762.98</v>
      </c>
      <c r="G40" s="519">
        <v>24125092.784000002</v>
      </c>
      <c r="H40" s="519">
        <v>52411476.303000003</v>
      </c>
      <c r="I40" s="519">
        <v>48199759.162</v>
      </c>
      <c r="J40" s="519">
        <v>111631490.58400001</v>
      </c>
      <c r="K40" s="519">
        <v>93377554.666999996</v>
      </c>
      <c r="L40" s="519">
        <v>196848112.817</v>
      </c>
      <c r="M40" s="608">
        <f>SUM(B40:L40)</f>
        <v>581719837.57700002</v>
      </c>
    </row>
    <row r="41" spans="1:13" s="513" customFormat="1" ht="17.100000000000001" customHeight="1">
      <c r="A41" s="494" t="s">
        <v>528</v>
      </c>
      <c r="B41" s="519">
        <v>962354.33199999994</v>
      </c>
      <c r="C41" s="519">
        <v>2846073.5039999997</v>
      </c>
      <c r="D41" s="519">
        <v>5242069.2310000006</v>
      </c>
      <c r="E41" s="519">
        <v>7848311.9950000001</v>
      </c>
      <c r="F41" s="519">
        <v>9137777.2890000008</v>
      </c>
      <c r="G41" s="519">
        <v>10207402.135</v>
      </c>
      <c r="H41" s="519">
        <v>20332489.960000001</v>
      </c>
      <c r="I41" s="519">
        <v>18831398.506000001</v>
      </c>
      <c r="J41" s="519">
        <v>45259070.118000001</v>
      </c>
      <c r="K41" s="519">
        <v>31838569.464000002</v>
      </c>
      <c r="L41" s="519">
        <v>87925255.849000007</v>
      </c>
      <c r="M41" s="608">
        <f>SUM(B41:L41)</f>
        <v>240430772.38300002</v>
      </c>
    </row>
    <row r="42" spans="1:13" s="513" customFormat="1" ht="17.100000000000001" customHeight="1">
      <c r="A42" s="495" t="s">
        <v>531</v>
      </c>
      <c r="B42" s="519">
        <v>84969903.628700003</v>
      </c>
      <c r="C42" s="519">
        <v>215983887.84099999</v>
      </c>
      <c r="D42" s="519">
        <v>329561920.41640002</v>
      </c>
      <c r="E42" s="519">
        <v>433991365.34799999</v>
      </c>
      <c r="F42" s="519">
        <v>513480792.986</v>
      </c>
      <c r="G42" s="519">
        <v>571016544.95899999</v>
      </c>
      <c r="H42" s="519">
        <v>1310311457.4324999</v>
      </c>
      <c r="I42" s="519">
        <v>1480090259.7021999</v>
      </c>
      <c r="J42" s="519">
        <v>3972228071.5289998</v>
      </c>
      <c r="K42" s="519">
        <v>4309554093.6759996</v>
      </c>
      <c r="L42" s="519">
        <v>47623353169.927002</v>
      </c>
      <c r="M42" s="608">
        <f>SUM(B42:L42)</f>
        <v>60844541467.445801</v>
      </c>
    </row>
    <row r="43" spans="1:13" s="513" customFormat="1" ht="17.100000000000001" customHeight="1">
      <c r="A43" s="495" t="s">
        <v>534</v>
      </c>
      <c r="B43" s="520">
        <v>5370103.1902000001</v>
      </c>
      <c r="C43" s="520">
        <v>14477082.898</v>
      </c>
      <c r="D43" s="520">
        <v>21235659.800999999</v>
      </c>
      <c r="E43" s="520">
        <v>28237651.213</v>
      </c>
      <c r="F43" s="520">
        <v>35369051.605999999</v>
      </c>
      <c r="G43" s="520">
        <v>40401464.972999997</v>
      </c>
      <c r="H43" s="520">
        <v>89331639.277999997</v>
      </c>
      <c r="I43" s="520">
        <v>100134146.435</v>
      </c>
      <c r="J43" s="520">
        <v>259927448.044</v>
      </c>
      <c r="K43" s="520">
        <v>283093528.35500002</v>
      </c>
      <c r="L43" s="520">
        <v>2319998581.9159999</v>
      </c>
      <c r="M43" s="608">
        <f>SUM(B43:L43)</f>
        <v>3197576357.7091999</v>
      </c>
    </row>
    <row r="44" spans="1:13" ht="18">
      <c r="A44" s="521" t="s">
        <v>734</v>
      </c>
      <c r="B44" s="522"/>
      <c r="C44" s="522"/>
      <c r="D44" s="522"/>
      <c r="E44" s="522"/>
      <c r="F44" s="522"/>
      <c r="G44" s="522"/>
      <c r="H44" s="522"/>
      <c r="I44" s="522"/>
      <c r="J44" s="522"/>
      <c r="K44" s="522"/>
      <c r="L44" s="522"/>
      <c r="M44" s="614"/>
    </row>
    <row r="45" spans="1:13" ht="17.100000000000001" customHeight="1">
      <c r="A45" s="507" t="s">
        <v>712</v>
      </c>
      <c r="B45" s="506"/>
      <c r="C45" s="506"/>
      <c r="D45" s="506"/>
      <c r="E45" s="506"/>
      <c r="F45" s="506"/>
      <c r="G45" s="506"/>
      <c r="H45" s="506"/>
      <c r="I45" s="506"/>
      <c r="J45" s="506"/>
      <c r="K45" s="506"/>
      <c r="L45" s="506"/>
    </row>
    <row r="46" spans="1:13" ht="17.100000000000001" customHeight="1">
      <c r="A46" s="508" t="str">
        <f>A3</f>
        <v>Taxable Year 2015</v>
      </c>
      <c r="B46" s="506"/>
      <c r="C46" s="506"/>
      <c r="D46" s="506"/>
      <c r="E46" s="506"/>
      <c r="F46" s="506"/>
      <c r="G46" s="506"/>
      <c r="H46" s="506"/>
      <c r="I46" s="506"/>
      <c r="J46" s="506"/>
      <c r="K46" s="506"/>
      <c r="L46" s="506"/>
    </row>
    <row r="47" spans="1:13" ht="17.100000000000001" customHeight="1" thickBot="1">
      <c r="B47" s="523">
        <f>SUM(B9:B43)</f>
        <v>192869669.4156</v>
      </c>
      <c r="C47" s="523">
        <f t="shared" ref="C47:K47" si="0">SUM(C9:C43)</f>
        <v>528856424.40999997</v>
      </c>
      <c r="D47" s="523">
        <f t="shared" si="0"/>
        <v>843725437.75239992</v>
      </c>
      <c r="E47" s="523">
        <f t="shared" si="0"/>
        <v>1126503649.8660002</v>
      </c>
      <c r="F47" s="523">
        <f t="shared" si="0"/>
        <v>1358107989.506</v>
      </c>
      <c r="G47" s="523">
        <f t="shared" si="0"/>
        <v>1543210269.0994</v>
      </c>
      <c r="H47" s="523">
        <f t="shared" si="0"/>
        <v>3454003923.0904999</v>
      </c>
      <c r="I47" s="523">
        <f t="shared" si="0"/>
        <v>3737213625.3589993</v>
      </c>
      <c r="J47" s="523">
        <f t="shared" si="0"/>
        <v>9471436527.335001</v>
      </c>
      <c r="K47" s="523">
        <f t="shared" si="0"/>
        <v>9573813105.5965996</v>
      </c>
      <c r="L47" s="523">
        <f>SUM(L9:L43)</f>
        <v>75680879012.528</v>
      </c>
      <c r="M47" s="655">
        <f>SUM(M9:M43)</f>
        <v>107510619633.9585</v>
      </c>
    </row>
    <row r="48" spans="1:13" s="513" customFormat="1" ht="17.100000000000001" customHeight="1">
      <c r="A48" s="510"/>
      <c r="B48" s="524"/>
      <c r="C48" s="512"/>
      <c r="D48" s="512"/>
      <c r="E48" s="512"/>
      <c r="F48" s="512"/>
      <c r="G48" s="512"/>
      <c r="H48" s="512"/>
      <c r="I48" s="512"/>
      <c r="J48" s="512"/>
      <c r="K48" s="512"/>
      <c r="L48" s="512"/>
      <c r="M48" s="611" t="s">
        <v>18</v>
      </c>
    </row>
    <row r="49" spans="1:13" s="513" customFormat="1" ht="17.100000000000001" customHeight="1">
      <c r="A49" s="514"/>
      <c r="B49" s="515"/>
      <c r="C49" s="515" t="s">
        <v>713</v>
      </c>
      <c r="D49" s="515" t="s">
        <v>714</v>
      </c>
      <c r="E49" s="515" t="s">
        <v>715</v>
      </c>
      <c r="F49" s="515" t="s">
        <v>716</v>
      </c>
      <c r="G49" s="515" t="s">
        <v>717</v>
      </c>
      <c r="H49" s="515" t="s">
        <v>718</v>
      </c>
      <c r="I49" s="515" t="s">
        <v>719</v>
      </c>
      <c r="J49" s="515" t="s">
        <v>720</v>
      </c>
      <c r="K49" s="515" t="s">
        <v>721</v>
      </c>
      <c r="L49" s="515" t="s">
        <v>722</v>
      </c>
      <c r="M49" s="612" t="s">
        <v>397</v>
      </c>
    </row>
    <row r="50" spans="1:13" s="513" customFormat="1" ht="17.100000000000001" customHeight="1">
      <c r="A50" s="516" t="s">
        <v>25</v>
      </c>
      <c r="B50" s="515" t="s">
        <v>723</v>
      </c>
      <c r="C50" s="515" t="s">
        <v>724</v>
      </c>
      <c r="D50" s="515" t="s">
        <v>725</v>
      </c>
      <c r="E50" s="515" t="s">
        <v>726</v>
      </c>
      <c r="F50" s="515" t="s">
        <v>727</v>
      </c>
      <c r="G50" s="515" t="s">
        <v>728</v>
      </c>
      <c r="H50" s="515" t="s">
        <v>729</v>
      </c>
      <c r="I50" s="515" t="s">
        <v>730</v>
      </c>
      <c r="J50" s="515" t="s">
        <v>731</v>
      </c>
      <c r="K50" s="515" t="s">
        <v>732</v>
      </c>
      <c r="L50" s="515" t="s">
        <v>733</v>
      </c>
      <c r="M50" s="612" t="s">
        <v>24</v>
      </c>
    </row>
    <row r="51" spans="1:13" ht="17.100000000000001" customHeight="1">
      <c r="A51" s="525"/>
      <c r="B51" s="526"/>
      <c r="C51" s="526"/>
      <c r="D51" s="526"/>
      <c r="E51" s="526"/>
      <c r="F51" s="526"/>
      <c r="G51" s="526"/>
      <c r="H51" s="526"/>
      <c r="I51" s="526"/>
      <c r="J51" s="526"/>
      <c r="K51" s="526"/>
      <c r="L51" s="526"/>
      <c r="M51" s="615"/>
    </row>
    <row r="52" spans="1:13" s="513" customFormat="1" ht="17.100000000000001" customHeight="1">
      <c r="A52" s="494" t="s">
        <v>537</v>
      </c>
      <c r="B52" s="450">
        <v>1276913.2509999999</v>
      </c>
      <c r="C52" s="450">
        <v>4034219.7650000001</v>
      </c>
      <c r="D52" s="450">
        <v>6765674.9400000004</v>
      </c>
      <c r="E52" s="450">
        <v>9422185.6830000002</v>
      </c>
      <c r="F52" s="450">
        <v>11488393.266000001</v>
      </c>
      <c r="G52" s="450">
        <v>11342100.275</v>
      </c>
      <c r="H52" s="450">
        <v>25834844.515000001</v>
      </c>
      <c r="I52" s="450">
        <v>26674110.327</v>
      </c>
      <c r="J52" s="450">
        <v>58807641.875</v>
      </c>
      <c r="K52" s="450">
        <v>49666563.342</v>
      </c>
      <c r="L52" s="450">
        <v>88912249.736000001</v>
      </c>
      <c r="M52" s="609">
        <f>SUM(B52:L52)</f>
        <v>294224896.97500002</v>
      </c>
    </row>
    <row r="53" spans="1:13" s="513" customFormat="1" ht="17.100000000000001" customHeight="1">
      <c r="A53" s="494" t="s">
        <v>539</v>
      </c>
      <c r="B53" s="519">
        <v>1962526.5640000002</v>
      </c>
      <c r="C53" s="519">
        <v>5262155.1940000001</v>
      </c>
      <c r="D53" s="519">
        <v>8908615.6989999991</v>
      </c>
      <c r="E53" s="519">
        <v>12394207.685000001</v>
      </c>
      <c r="F53" s="519">
        <v>14182973.164000001</v>
      </c>
      <c r="G53" s="519">
        <v>16950207.515999999</v>
      </c>
      <c r="H53" s="519">
        <v>41792516.829999998</v>
      </c>
      <c r="I53" s="519">
        <v>44926757.316</v>
      </c>
      <c r="J53" s="519">
        <v>109455033.589</v>
      </c>
      <c r="K53" s="519">
        <v>108126837.8</v>
      </c>
      <c r="L53" s="519">
        <v>284945544.12099999</v>
      </c>
      <c r="M53" s="608">
        <f>SUM(B53:L53)</f>
        <v>648907375.47799993</v>
      </c>
    </row>
    <row r="54" spans="1:13" s="513" customFormat="1" ht="17.100000000000001" customHeight="1">
      <c r="A54" s="494" t="s">
        <v>542</v>
      </c>
      <c r="B54" s="519">
        <v>4243924.5413999995</v>
      </c>
      <c r="C54" s="519">
        <v>13178635.704999998</v>
      </c>
      <c r="D54" s="519">
        <v>23134803.636999998</v>
      </c>
      <c r="E54" s="519">
        <v>30565000.131999999</v>
      </c>
      <c r="F54" s="519">
        <v>39161947.895000003</v>
      </c>
      <c r="G54" s="519">
        <v>44616335.376000002</v>
      </c>
      <c r="H54" s="519">
        <v>95960171.668000013</v>
      </c>
      <c r="I54" s="519">
        <v>84466863.664000005</v>
      </c>
      <c r="J54" s="519">
        <v>190906115.34099999</v>
      </c>
      <c r="K54" s="519">
        <v>157455284.65700001</v>
      </c>
      <c r="L54" s="519">
        <v>447828063.11299998</v>
      </c>
      <c r="M54" s="608">
        <f>SUM(B54:L54)</f>
        <v>1131517145.7293999</v>
      </c>
    </row>
    <row r="55" spans="1:13" s="513" customFormat="1" ht="17.100000000000001" customHeight="1">
      <c r="A55" s="494" t="s">
        <v>544</v>
      </c>
      <c r="B55" s="519">
        <v>7168481.5970000001</v>
      </c>
      <c r="C55" s="519">
        <v>20190128.547000002</v>
      </c>
      <c r="D55" s="519">
        <v>33515180.366</v>
      </c>
      <c r="E55" s="519">
        <v>44550960.423</v>
      </c>
      <c r="F55" s="519">
        <v>53007294.391999997</v>
      </c>
      <c r="G55" s="519">
        <v>59748929.105999999</v>
      </c>
      <c r="H55" s="519">
        <v>138129720.14500001</v>
      </c>
      <c r="I55" s="519">
        <v>141933005.553</v>
      </c>
      <c r="J55" s="519">
        <v>348953334.32099998</v>
      </c>
      <c r="K55" s="519">
        <v>330485243.91799998</v>
      </c>
      <c r="L55" s="519">
        <v>1264785581.27</v>
      </c>
      <c r="M55" s="608">
        <f>SUM(B55:L55)</f>
        <v>2442467859.638</v>
      </c>
    </row>
    <row r="56" spans="1:13" s="513" customFormat="1" ht="17.100000000000001" customHeight="1">
      <c r="A56" s="494" t="s">
        <v>547</v>
      </c>
      <c r="B56" s="519">
        <v>1207443.7666</v>
      </c>
      <c r="C56" s="519">
        <v>4452729.8870000001</v>
      </c>
      <c r="D56" s="519">
        <v>7559976.0329999998</v>
      </c>
      <c r="E56" s="519">
        <v>10140073.284</v>
      </c>
      <c r="F56" s="519">
        <v>12706645.117000001</v>
      </c>
      <c r="G56" s="519">
        <v>12594043.934</v>
      </c>
      <c r="H56" s="519">
        <v>29178484.263999999</v>
      </c>
      <c r="I56" s="519">
        <v>30946271.188999999</v>
      </c>
      <c r="J56" s="519">
        <v>66071727.585000001</v>
      </c>
      <c r="K56" s="519">
        <v>56742106.592</v>
      </c>
      <c r="L56" s="519">
        <v>91826513.719999999</v>
      </c>
      <c r="M56" s="608">
        <f>SUM(B56:L56)</f>
        <v>323426015.37160003</v>
      </c>
    </row>
    <row r="57" spans="1:13" s="513" customFormat="1" ht="17.100000000000001" customHeight="1">
      <c r="A57" s="494"/>
      <c r="B57" s="519"/>
      <c r="C57" s="519"/>
      <c r="D57" s="519"/>
      <c r="E57" s="519"/>
      <c r="F57" s="519"/>
      <c r="G57" s="519"/>
      <c r="H57" s="519"/>
      <c r="I57" s="519"/>
      <c r="J57" s="519"/>
      <c r="K57" s="519"/>
      <c r="L57" s="519"/>
      <c r="M57" s="608"/>
    </row>
    <row r="58" spans="1:13" s="513" customFormat="1" ht="17.100000000000001" customHeight="1">
      <c r="A58" s="494" t="s">
        <v>550</v>
      </c>
      <c r="B58" s="519">
        <v>3064156.6307999999</v>
      </c>
      <c r="C58" s="519">
        <v>9588768.5470000003</v>
      </c>
      <c r="D58" s="519">
        <v>15145882.541000001</v>
      </c>
      <c r="E58" s="519">
        <v>20442826.074999999</v>
      </c>
      <c r="F58" s="519">
        <v>25241333.699999999</v>
      </c>
      <c r="G58" s="519">
        <v>28758083.662</v>
      </c>
      <c r="H58" s="519">
        <v>61369093.421999998</v>
      </c>
      <c r="I58" s="519">
        <v>62448936.184</v>
      </c>
      <c r="J58" s="519">
        <v>157012056.965</v>
      </c>
      <c r="K58" s="519">
        <v>150319180.25</v>
      </c>
      <c r="L58" s="519">
        <v>413591230.241</v>
      </c>
      <c r="M58" s="608">
        <f>SUM(B58:L58)</f>
        <v>946981548.2177999</v>
      </c>
    </row>
    <row r="59" spans="1:13" s="513" customFormat="1" ht="17.100000000000001" customHeight="1">
      <c r="A59" s="494" t="s">
        <v>552</v>
      </c>
      <c r="B59" s="519">
        <v>1780149.3910000001</v>
      </c>
      <c r="C59" s="519">
        <v>4777340.7110000001</v>
      </c>
      <c r="D59" s="519">
        <v>6680037.0729999999</v>
      </c>
      <c r="E59" s="519">
        <v>9067951.3499999996</v>
      </c>
      <c r="F59" s="519">
        <v>11841954.192</v>
      </c>
      <c r="G59" s="519">
        <v>14013498.720000001</v>
      </c>
      <c r="H59" s="519">
        <v>29081242.248</v>
      </c>
      <c r="I59" s="519">
        <v>33646844.542999998</v>
      </c>
      <c r="J59" s="519">
        <v>75942335.625</v>
      </c>
      <c r="K59" s="519">
        <v>85125964.120000005</v>
      </c>
      <c r="L59" s="519">
        <v>1165339635.3559999</v>
      </c>
      <c r="M59" s="608">
        <f>SUM(B59:L59)</f>
        <v>1437296953.329</v>
      </c>
    </row>
    <row r="60" spans="1:13" s="513" customFormat="1" ht="17.100000000000001" customHeight="1">
      <c r="A60" s="494" t="s">
        <v>554</v>
      </c>
      <c r="B60" s="519">
        <v>1382296.6850999999</v>
      </c>
      <c r="C60" s="519">
        <v>4386056.8660000004</v>
      </c>
      <c r="D60" s="519">
        <v>7463075.1559999995</v>
      </c>
      <c r="E60" s="519">
        <v>10548236.375</v>
      </c>
      <c r="F60" s="519">
        <v>13575350.368000001</v>
      </c>
      <c r="G60" s="519">
        <v>13828306.332</v>
      </c>
      <c r="H60" s="519">
        <v>27162049.618000001</v>
      </c>
      <c r="I60" s="519">
        <v>26055607.299000002</v>
      </c>
      <c r="J60" s="519">
        <v>49143400.608999997</v>
      </c>
      <c r="K60" s="519">
        <v>31808151.743000001</v>
      </c>
      <c r="L60" s="519">
        <v>77742998.831</v>
      </c>
      <c r="M60" s="608">
        <f>SUM(B60:L60)</f>
        <v>263095529.88210002</v>
      </c>
    </row>
    <row r="61" spans="1:13" s="513" customFormat="1" ht="17.100000000000001" customHeight="1">
      <c r="A61" s="494" t="s">
        <v>557</v>
      </c>
      <c r="B61" s="519">
        <v>1292289.7620000001</v>
      </c>
      <c r="C61" s="519">
        <v>4310157.602</v>
      </c>
      <c r="D61" s="519">
        <v>6759307.2789999992</v>
      </c>
      <c r="E61" s="519">
        <v>10360495.805</v>
      </c>
      <c r="F61" s="519">
        <v>12969909.492000001</v>
      </c>
      <c r="G61" s="519">
        <v>14365139.416999999</v>
      </c>
      <c r="H61" s="519">
        <v>32714957.561999999</v>
      </c>
      <c r="I61" s="519">
        <v>31319070.218999997</v>
      </c>
      <c r="J61" s="519">
        <v>75692841.650999993</v>
      </c>
      <c r="K61" s="519">
        <v>76137549</v>
      </c>
      <c r="L61" s="519">
        <v>189614280.81900001</v>
      </c>
      <c r="M61" s="608">
        <f>SUM(B61:L61)</f>
        <v>455535998.60799998</v>
      </c>
    </row>
    <row r="62" spans="1:13" s="513" customFormat="1" ht="17.100000000000001" customHeight="1">
      <c r="A62" s="494" t="s">
        <v>560</v>
      </c>
      <c r="B62" s="519">
        <v>1186677.1454</v>
      </c>
      <c r="C62" s="519">
        <v>3714442.3000000003</v>
      </c>
      <c r="D62" s="519">
        <v>6435689.8119999999</v>
      </c>
      <c r="E62" s="519">
        <v>9448422.7259999998</v>
      </c>
      <c r="F62" s="519">
        <v>9376730.1260000002</v>
      </c>
      <c r="G62" s="519">
        <v>11522849.176000001</v>
      </c>
      <c r="H62" s="519">
        <v>27953723.333999999</v>
      </c>
      <c r="I62" s="519">
        <v>21656120.074000001</v>
      </c>
      <c r="J62" s="519">
        <v>33081897.868000001</v>
      </c>
      <c r="K62" s="519">
        <v>22211057.708000001</v>
      </c>
      <c r="L62" s="519">
        <v>65655287.027999997</v>
      </c>
      <c r="M62" s="608">
        <f>SUM(B62:L62)</f>
        <v>212242897.2974</v>
      </c>
    </row>
    <row r="63" spans="1:13" s="513" customFormat="1" ht="17.100000000000001" customHeight="1">
      <c r="A63" s="494"/>
      <c r="B63" s="442"/>
      <c r="C63" s="527"/>
      <c r="D63" s="442"/>
      <c r="E63" s="442"/>
      <c r="F63" s="442"/>
      <c r="G63" s="442"/>
      <c r="H63" s="442"/>
      <c r="I63" s="442"/>
      <c r="J63" s="442"/>
      <c r="K63" s="442"/>
      <c r="L63" s="442"/>
      <c r="M63" s="608"/>
    </row>
    <row r="64" spans="1:13" s="513" customFormat="1" ht="17.100000000000001" customHeight="1">
      <c r="A64" s="494" t="s">
        <v>436</v>
      </c>
      <c r="B64" s="519">
        <v>2969166.6500000004</v>
      </c>
      <c r="C64" s="442">
        <v>10646139.944</v>
      </c>
      <c r="D64" s="519">
        <v>17523641.243000001</v>
      </c>
      <c r="E64" s="519">
        <v>23634127.193</v>
      </c>
      <c r="F64" s="519">
        <v>26096536.739</v>
      </c>
      <c r="G64" s="519">
        <v>32515531.237</v>
      </c>
      <c r="H64" s="519">
        <v>67973607.895999998</v>
      </c>
      <c r="I64" s="519">
        <v>56420921.813000001</v>
      </c>
      <c r="J64" s="442">
        <v>108675682.323</v>
      </c>
      <c r="K64" s="519">
        <v>82255421.796000004</v>
      </c>
      <c r="L64" s="519">
        <v>193505189.03099999</v>
      </c>
      <c r="M64" s="608">
        <f>SUM(B64:L64)</f>
        <v>622215965.86500001</v>
      </c>
    </row>
    <row r="65" spans="1:13" s="513" customFormat="1" ht="17.100000000000001" customHeight="1">
      <c r="A65" s="494" t="s">
        <v>440</v>
      </c>
      <c r="B65" s="519">
        <v>9271142.4712000005</v>
      </c>
      <c r="C65" s="519">
        <v>23520902.522</v>
      </c>
      <c r="D65" s="519">
        <v>34063911.950999998</v>
      </c>
      <c r="E65" s="519">
        <v>44851994.519000001</v>
      </c>
      <c r="F65" s="519">
        <v>53110573.093000002</v>
      </c>
      <c r="G65" s="519">
        <v>62202923.075000003</v>
      </c>
      <c r="H65" s="519">
        <v>152816016.56799999</v>
      </c>
      <c r="I65" s="519">
        <v>163929791.84799999</v>
      </c>
      <c r="J65" s="442">
        <v>405766224.66000003</v>
      </c>
      <c r="K65" s="519">
        <v>443771776.54500002</v>
      </c>
      <c r="L65" s="519">
        <v>2232092005.8969998</v>
      </c>
      <c r="M65" s="608">
        <f>SUM(B65:L65)</f>
        <v>3625397263.1492</v>
      </c>
    </row>
    <row r="66" spans="1:13" s="513" customFormat="1" ht="17.100000000000001" customHeight="1">
      <c r="A66" s="494" t="s">
        <v>444</v>
      </c>
      <c r="B66" s="519">
        <v>24778729.2546</v>
      </c>
      <c r="C66" s="519">
        <v>75530741.588999987</v>
      </c>
      <c r="D66" s="519">
        <v>133135959.522</v>
      </c>
      <c r="E66" s="519">
        <v>172964399.94</v>
      </c>
      <c r="F66" s="519">
        <v>216602896.13299999</v>
      </c>
      <c r="G66" s="519">
        <v>250062101.67699999</v>
      </c>
      <c r="H66" s="519">
        <v>573447657.73500001</v>
      </c>
      <c r="I66" s="519">
        <v>581426446.2249999</v>
      </c>
      <c r="J66" s="442">
        <v>1262738598.9849999</v>
      </c>
      <c r="K66" s="519">
        <v>1121976267.816</v>
      </c>
      <c r="L66" s="519">
        <v>6293741871.1859999</v>
      </c>
      <c r="M66" s="608">
        <f>SUM(B66:L66)</f>
        <v>10706405670.062599</v>
      </c>
    </row>
    <row r="67" spans="1:13" s="513" customFormat="1" ht="17.100000000000001" customHeight="1">
      <c r="A67" s="494" t="s">
        <v>448</v>
      </c>
      <c r="B67" s="519">
        <v>5121307.6301999995</v>
      </c>
      <c r="C67" s="519">
        <v>15652690.381999999</v>
      </c>
      <c r="D67" s="519">
        <v>28534498.306000002</v>
      </c>
      <c r="E67" s="519">
        <v>42305495.450999998</v>
      </c>
      <c r="F67" s="519">
        <v>48892641.476000004</v>
      </c>
      <c r="G67" s="519">
        <v>52916570.159000002</v>
      </c>
      <c r="H67" s="519">
        <v>96028615.907999992</v>
      </c>
      <c r="I67" s="519">
        <v>79922193.645999998</v>
      </c>
      <c r="J67" s="442">
        <v>155625820.28099999</v>
      </c>
      <c r="K67" s="519">
        <v>112446258.70200001</v>
      </c>
      <c r="L67" s="519">
        <v>227362636.24700001</v>
      </c>
      <c r="M67" s="608">
        <f>SUM(B67:L67)</f>
        <v>864808728.1882</v>
      </c>
    </row>
    <row r="68" spans="1:13" s="513" customFormat="1" ht="17.100000000000001" customHeight="1">
      <c r="A68" s="494" t="s">
        <v>452</v>
      </c>
      <c r="B68" s="519">
        <v>224587.46000000002</v>
      </c>
      <c r="C68" s="519">
        <v>630602.223</v>
      </c>
      <c r="D68" s="519">
        <v>1053915.233</v>
      </c>
      <c r="E68" s="519">
        <v>1406078.3359999999</v>
      </c>
      <c r="F68" s="519">
        <v>1511193.4680000001</v>
      </c>
      <c r="G68" s="519">
        <v>2172283.36</v>
      </c>
      <c r="H68" s="519">
        <v>4159097.01</v>
      </c>
      <c r="I68" s="519">
        <v>3243207.446</v>
      </c>
      <c r="J68" s="519">
        <v>9746602.4419999998</v>
      </c>
      <c r="K68" s="519">
        <v>5519615.2699999996</v>
      </c>
      <c r="L68" s="519">
        <v>19436738.548</v>
      </c>
      <c r="M68" s="608">
        <f>SUM(B68:L68)</f>
        <v>49103920.796000004</v>
      </c>
    </row>
    <row r="69" spans="1:13" s="513" customFormat="1" ht="17.100000000000001" customHeight="1">
      <c r="A69" s="494"/>
      <c r="B69" s="519"/>
      <c r="C69" s="519"/>
      <c r="D69" s="519"/>
      <c r="E69" s="519"/>
      <c r="F69" s="519"/>
      <c r="G69" s="519"/>
      <c r="H69" s="519"/>
      <c r="I69" s="519"/>
      <c r="J69" s="519"/>
      <c r="K69" s="519"/>
      <c r="L69" s="519"/>
      <c r="M69" s="608"/>
    </row>
    <row r="70" spans="1:13" s="513" customFormat="1" ht="17.100000000000001" customHeight="1">
      <c r="A70" s="494" t="s">
        <v>456</v>
      </c>
      <c r="B70" s="519">
        <v>2762553.105</v>
      </c>
      <c r="C70" s="519">
        <v>8366548.3139999993</v>
      </c>
      <c r="D70" s="519">
        <v>13471215.225</v>
      </c>
      <c r="E70" s="519">
        <v>17637829.252999999</v>
      </c>
      <c r="F70" s="519">
        <v>21270699.655999999</v>
      </c>
      <c r="G70" s="519">
        <v>24645972.629999999</v>
      </c>
      <c r="H70" s="519">
        <v>54145559.914999999</v>
      </c>
      <c r="I70" s="519">
        <v>57850902.443999998</v>
      </c>
      <c r="J70" s="519">
        <v>146012446.22600001</v>
      </c>
      <c r="K70" s="519">
        <v>145758842.77500001</v>
      </c>
      <c r="L70" s="519">
        <v>580236883.84099996</v>
      </c>
      <c r="M70" s="608">
        <f>SUM(B70:L70)</f>
        <v>1072159453.3839999</v>
      </c>
    </row>
    <row r="71" spans="1:13" s="513" customFormat="1" ht="17.100000000000001" customHeight="1">
      <c r="A71" s="494" t="s">
        <v>460</v>
      </c>
      <c r="B71" s="519">
        <v>6472434.2078</v>
      </c>
      <c r="C71" s="519">
        <v>16670371.698999997</v>
      </c>
      <c r="D71" s="519">
        <v>25237016.689999998</v>
      </c>
      <c r="E71" s="519">
        <v>35741577.976000004</v>
      </c>
      <c r="F71" s="519">
        <v>41576060.178999998</v>
      </c>
      <c r="G71" s="519">
        <v>45489073.623999998</v>
      </c>
      <c r="H71" s="519">
        <v>100194861.152</v>
      </c>
      <c r="I71" s="519">
        <v>102969724.582</v>
      </c>
      <c r="J71" s="519">
        <v>269259852.69400001</v>
      </c>
      <c r="K71" s="519">
        <v>312175116.21499997</v>
      </c>
      <c r="L71" s="519">
        <v>1934495868.1329999</v>
      </c>
      <c r="M71" s="608">
        <f>SUM(B71:L71)</f>
        <v>2890281957.1518002</v>
      </c>
    </row>
    <row r="72" spans="1:13" s="513" customFormat="1" ht="17.100000000000001" customHeight="1">
      <c r="A72" s="494" t="s">
        <v>464</v>
      </c>
      <c r="B72" s="519">
        <v>516900.47</v>
      </c>
      <c r="C72" s="519">
        <v>1729876.155</v>
      </c>
      <c r="D72" s="519">
        <v>3142313.0269999998</v>
      </c>
      <c r="E72" s="519">
        <v>4746908.9759999998</v>
      </c>
      <c r="F72" s="519">
        <v>5152240</v>
      </c>
      <c r="G72" s="519">
        <v>6647948</v>
      </c>
      <c r="H72" s="519">
        <v>12588797.636</v>
      </c>
      <c r="I72" s="519">
        <v>13115943.392999999</v>
      </c>
      <c r="J72" s="519">
        <v>27153424</v>
      </c>
      <c r="K72" s="519">
        <v>21661643.833999999</v>
      </c>
      <c r="L72" s="519">
        <v>46165959</v>
      </c>
      <c r="M72" s="608">
        <f>SUM(B72:L72)</f>
        <v>142621954.491</v>
      </c>
    </row>
    <row r="73" spans="1:13" s="513" customFormat="1" ht="17.100000000000001" customHeight="1">
      <c r="A73" s="494" t="s">
        <v>468</v>
      </c>
      <c r="B73" s="519">
        <v>2053268.9480999999</v>
      </c>
      <c r="C73" s="519">
        <v>5450366.3269999996</v>
      </c>
      <c r="D73" s="519">
        <v>9355187.4600000009</v>
      </c>
      <c r="E73" s="519">
        <v>11554088.457</v>
      </c>
      <c r="F73" s="519">
        <v>13479591.289000001</v>
      </c>
      <c r="G73" s="519">
        <v>13493961.366</v>
      </c>
      <c r="H73" s="519">
        <v>31806441.229999997</v>
      </c>
      <c r="I73" s="519">
        <v>31968458.300000001</v>
      </c>
      <c r="J73" s="519">
        <v>86915983.420000002</v>
      </c>
      <c r="K73" s="519">
        <v>110465156.34299999</v>
      </c>
      <c r="L73" s="519">
        <v>450715854.99900001</v>
      </c>
      <c r="M73" s="608">
        <f>SUM(B73:L73)</f>
        <v>767258358.13910007</v>
      </c>
    </row>
    <row r="74" spans="1:13" s="513" customFormat="1" ht="17.100000000000001" customHeight="1">
      <c r="A74" s="494" t="s">
        <v>472</v>
      </c>
      <c r="B74" s="519">
        <v>1414616.0209999999</v>
      </c>
      <c r="C74" s="519">
        <v>3839039.3190000001</v>
      </c>
      <c r="D74" s="519">
        <v>5941888.5120000001</v>
      </c>
      <c r="E74" s="519">
        <v>9098072.3949999996</v>
      </c>
      <c r="F74" s="519">
        <v>9923764.3239999991</v>
      </c>
      <c r="G74" s="519">
        <v>12430720.512</v>
      </c>
      <c r="H74" s="519">
        <v>28514181.096999999</v>
      </c>
      <c r="I74" s="519">
        <v>32123449.662999999</v>
      </c>
      <c r="J74" s="519">
        <v>78198352.885000005</v>
      </c>
      <c r="K74" s="519">
        <v>71746357.956</v>
      </c>
      <c r="L74" s="519">
        <v>174022370.22</v>
      </c>
      <c r="M74" s="608">
        <f>SUM(B74:L74)</f>
        <v>427252812.90400004</v>
      </c>
    </row>
    <row r="75" spans="1:13" s="513" customFormat="1" ht="17.100000000000001" customHeight="1">
      <c r="B75" s="442"/>
      <c r="C75" s="527"/>
      <c r="D75" s="442"/>
      <c r="E75" s="527"/>
      <c r="F75" s="442"/>
      <c r="G75" s="527"/>
      <c r="H75" s="442"/>
      <c r="I75" s="527"/>
      <c r="J75" s="442"/>
      <c r="K75" s="442"/>
      <c r="L75" s="442"/>
      <c r="M75" s="608"/>
    </row>
    <row r="76" spans="1:13" s="513" customFormat="1" ht="17.100000000000001" customHeight="1">
      <c r="A76" s="494" t="s">
        <v>476</v>
      </c>
      <c r="B76" s="519">
        <v>915512.88939999999</v>
      </c>
      <c r="C76" s="442">
        <v>2791790.9860000005</v>
      </c>
      <c r="D76" s="519">
        <v>6216455.1410000008</v>
      </c>
      <c r="E76" s="442">
        <v>7868066.2910000002</v>
      </c>
      <c r="F76" s="519">
        <v>8882885.523</v>
      </c>
      <c r="G76" s="442">
        <v>8309189.4550000001</v>
      </c>
      <c r="H76" s="519">
        <v>19225996.248</v>
      </c>
      <c r="I76" s="442">
        <v>17849385.16</v>
      </c>
      <c r="J76" s="519">
        <v>40570626.402999997</v>
      </c>
      <c r="K76" s="519">
        <v>36107463.579000004</v>
      </c>
      <c r="L76" s="519">
        <v>172918451.90099999</v>
      </c>
      <c r="M76" s="608">
        <f>SUM(B76:L76)</f>
        <v>321655823.57639998</v>
      </c>
    </row>
    <row r="77" spans="1:13" s="513" customFormat="1" ht="17.100000000000001" customHeight="1">
      <c r="A77" s="494" t="s">
        <v>480</v>
      </c>
      <c r="B77" s="519">
        <v>1778846.3359000001</v>
      </c>
      <c r="C77" s="519">
        <v>5905310.0109999999</v>
      </c>
      <c r="D77" s="519">
        <v>10363587.752</v>
      </c>
      <c r="E77" s="519">
        <v>11931524.671</v>
      </c>
      <c r="F77" s="519">
        <v>14239495.184</v>
      </c>
      <c r="G77" s="519">
        <v>14918805.009</v>
      </c>
      <c r="H77" s="519">
        <v>30402053.454</v>
      </c>
      <c r="I77" s="519">
        <v>26649983.203000002</v>
      </c>
      <c r="J77" s="519">
        <v>61424296.200999998</v>
      </c>
      <c r="K77" s="519">
        <v>40837348.553999998</v>
      </c>
      <c r="L77" s="519">
        <v>68332881.731999993</v>
      </c>
      <c r="M77" s="608">
        <f>SUM(B77:L77)</f>
        <v>286784132.10689998</v>
      </c>
    </row>
    <row r="78" spans="1:13" s="513" customFormat="1" ht="17.100000000000001" customHeight="1">
      <c r="A78" s="494" t="s">
        <v>484</v>
      </c>
      <c r="B78" s="519">
        <v>28073207.8541</v>
      </c>
      <c r="C78" s="519">
        <v>63864029.439590007</v>
      </c>
      <c r="D78" s="519">
        <v>90135051.658999994</v>
      </c>
      <c r="E78" s="519">
        <v>113586998.191</v>
      </c>
      <c r="F78" s="519">
        <v>139319137.06600001</v>
      </c>
      <c r="G78" s="519">
        <v>158975591.54800001</v>
      </c>
      <c r="H78" s="519">
        <v>369751655.99399996</v>
      </c>
      <c r="I78" s="519">
        <v>414807965.55799997</v>
      </c>
      <c r="J78" s="519">
        <v>1150236584.0999999</v>
      </c>
      <c r="K78" s="519">
        <v>1304325336.6040001</v>
      </c>
      <c r="L78" s="519">
        <v>15192752630.158001</v>
      </c>
      <c r="M78" s="608">
        <f>SUM(B78:L78)</f>
        <v>19025828188.171692</v>
      </c>
    </row>
    <row r="79" spans="1:13" s="513" customFormat="1" ht="17.100000000000001" customHeight="1">
      <c r="A79" s="494" t="s">
        <v>488</v>
      </c>
      <c r="B79" s="519">
        <v>2475170.0644999999</v>
      </c>
      <c r="C79" s="519">
        <v>7649517.0069999993</v>
      </c>
      <c r="D79" s="519">
        <v>12838521.601</v>
      </c>
      <c r="E79" s="519">
        <v>18104463.776999999</v>
      </c>
      <c r="F79" s="519">
        <v>22962295.173999999</v>
      </c>
      <c r="G79" s="519">
        <v>26882776.015000001</v>
      </c>
      <c r="H79" s="519">
        <v>58545476.107999995</v>
      </c>
      <c r="I79" s="519">
        <v>58328876.777000003</v>
      </c>
      <c r="J79" s="519">
        <v>134251798.77599999</v>
      </c>
      <c r="K79" s="519">
        <v>122103121.442</v>
      </c>
      <c r="L79" s="519">
        <v>375877082.92500001</v>
      </c>
      <c r="M79" s="608">
        <f>SUM(B79:L79)</f>
        <v>840019099.66650009</v>
      </c>
    </row>
    <row r="80" spans="1:13" s="513" customFormat="1" ht="17.100000000000001" customHeight="1">
      <c r="A80" s="494" t="s">
        <v>492</v>
      </c>
      <c r="B80" s="519">
        <v>884403.83200000005</v>
      </c>
      <c r="C80" s="519">
        <v>2680792.1900000004</v>
      </c>
      <c r="D80" s="519">
        <v>5434401.7319999998</v>
      </c>
      <c r="E80" s="519">
        <v>8103478.932</v>
      </c>
      <c r="F80" s="519">
        <v>8560875.9039999992</v>
      </c>
      <c r="G80" s="519">
        <v>10333483.460999999</v>
      </c>
      <c r="H80" s="519">
        <v>21122474.967</v>
      </c>
      <c r="I80" s="519">
        <v>17481958.412</v>
      </c>
      <c r="J80" s="519">
        <v>36273915.82</v>
      </c>
      <c r="K80" s="519">
        <v>23362946.304000001</v>
      </c>
      <c r="L80" s="519">
        <v>44374735.410999998</v>
      </c>
      <c r="M80" s="608">
        <f>SUM(B80:L80)</f>
        <v>178613466.96499997</v>
      </c>
    </row>
    <row r="81" spans="1:13" s="513" customFormat="1" ht="17.100000000000001" customHeight="1">
      <c r="A81" s="494"/>
      <c r="B81" s="519"/>
      <c r="C81" s="519"/>
      <c r="D81" s="519"/>
      <c r="E81" s="519"/>
      <c r="F81" s="519"/>
      <c r="G81" s="519"/>
      <c r="H81" s="519"/>
      <c r="I81" s="519"/>
      <c r="J81" s="519"/>
      <c r="K81" s="519"/>
      <c r="L81" s="519"/>
      <c r="M81" s="608"/>
    </row>
    <row r="82" spans="1:13" s="513" customFormat="1" ht="17.100000000000001" customHeight="1">
      <c r="A82" s="494" t="s">
        <v>496</v>
      </c>
      <c r="B82" s="519">
        <v>991381.55700000003</v>
      </c>
      <c r="C82" s="519">
        <v>3208722.2820000001</v>
      </c>
      <c r="D82" s="519">
        <v>4911872.5</v>
      </c>
      <c r="E82" s="519">
        <v>7300969.835</v>
      </c>
      <c r="F82" s="519">
        <v>8092876.79</v>
      </c>
      <c r="G82" s="519">
        <v>9396196.9120000005</v>
      </c>
      <c r="H82" s="519">
        <v>21170907.261</v>
      </c>
      <c r="I82" s="519">
        <v>20164873.287</v>
      </c>
      <c r="J82" s="519">
        <v>51176864.968999997</v>
      </c>
      <c r="K82" s="519">
        <v>40947256.759999998</v>
      </c>
      <c r="L82" s="519">
        <v>141178671.72799999</v>
      </c>
      <c r="M82" s="608">
        <f>SUM(B82:L82)</f>
        <v>308540593.88099998</v>
      </c>
    </row>
    <row r="83" spans="1:13" s="513" customFormat="1" ht="17.100000000000001" customHeight="1">
      <c r="A83" s="494" t="s">
        <v>498</v>
      </c>
      <c r="B83" s="519">
        <v>677423.64733999991</v>
      </c>
      <c r="C83" s="519">
        <v>2174144.6490000002</v>
      </c>
      <c r="D83" s="519">
        <v>3866690.4709999999</v>
      </c>
      <c r="E83" s="519">
        <v>5080016.5980000002</v>
      </c>
      <c r="F83" s="519">
        <v>5843025.3839999996</v>
      </c>
      <c r="G83" s="519">
        <v>6558853</v>
      </c>
      <c r="H83" s="519">
        <v>14952217.809999999</v>
      </c>
      <c r="I83" s="519">
        <v>14789943.037999999</v>
      </c>
      <c r="J83" s="519">
        <v>34868763.733999997</v>
      </c>
      <c r="K83" s="519">
        <v>32516546.16</v>
      </c>
      <c r="L83" s="519">
        <v>113628053</v>
      </c>
      <c r="M83" s="608">
        <f>SUM(B83:L83)</f>
        <v>234955677.49133998</v>
      </c>
    </row>
    <row r="84" spans="1:13" s="513" customFormat="1" ht="17.100000000000001" customHeight="1">
      <c r="A84" s="494" t="s">
        <v>501</v>
      </c>
      <c r="B84" s="519">
        <v>2974248.8541999999</v>
      </c>
      <c r="C84" s="519">
        <v>8941360.7410000004</v>
      </c>
      <c r="D84" s="519">
        <v>16850242.219999999</v>
      </c>
      <c r="E84" s="519">
        <v>22917797.267999999</v>
      </c>
      <c r="F84" s="519">
        <v>26246904.879000001</v>
      </c>
      <c r="G84" s="519">
        <v>28254976.129999999</v>
      </c>
      <c r="H84" s="519">
        <v>60822565.622999996</v>
      </c>
      <c r="I84" s="519">
        <v>50766903.553000003</v>
      </c>
      <c r="J84" s="519">
        <v>95126233.765000001</v>
      </c>
      <c r="K84" s="519">
        <v>71808755.585999995</v>
      </c>
      <c r="L84" s="519">
        <v>195069232.66299999</v>
      </c>
      <c r="M84" s="608">
        <f>SUM(B84:L84)</f>
        <v>579779221.28219998</v>
      </c>
    </row>
    <row r="85" spans="1:13" s="513" customFormat="1" ht="17.100000000000001" customHeight="1">
      <c r="A85" s="494" t="s">
        <v>504</v>
      </c>
      <c r="B85" s="519">
        <v>874828.54300000006</v>
      </c>
      <c r="C85" s="519">
        <v>2915090.6059999997</v>
      </c>
      <c r="D85" s="519">
        <v>4615866.3820000002</v>
      </c>
      <c r="E85" s="519">
        <v>6762859.6069999998</v>
      </c>
      <c r="F85" s="519">
        <v>8129562.4560000002</v>
      </c>
      <c r="G85" s="519">
        <v>8524536.1779999994</v>
      </c>
      <c r="H85" s="519">
        <v>17983871.004000001</v>
      </c>
      <c r="I85" s="519">
        <v>16830538.818999998</v>
      </c>
      <c r="J85" s="519">
        <v>39578629.060999997</v>
      </c>
      <c r="K85" s="519">
        <v>33295203.655999999</v>
      </c>
      <c r="L85" s="519">
        <v>125488199.48100001</v>
      </c>
      <c r="M85" s="608">
        <f>SUM(B85:L85)</f>
        <v>264999185.79299998</v>
      </c>
    </row>
    <row r="86" spans="1:13" s="513" customFormat="1" ht="17.100000000000001" customHeight="1">
      <c r="A86" s="495" t="s">
        <v>507</v>
      </c>
      <c r="B86" s="520">
        <v>8449108.343799999</v>
      </c>
      <c r="C86" s="520">
        <v>23794530.674999997</v>
      </c>
      <c r="D86" s="520">
        <v>34900079.369000003</v>
      </c>
      <c r="E86" s="520">
        <v>48982225.391000003</v>
      </c>
      <c r="F86" s="520">
        <v>60581139.772</v>
      </c>
      <c r="G86" s="520">
        <v>58036819.262999997</v>
      </c>
      <c r="H86" s="520">
        <v>123082541.25999999</v>
      </c>
      <c r="I86" s="520">
        <v>118713318.992</v>
      </c>
      <c r="J86" s="520">
        <v>273971860.28500003</v>
      </c>
      <c r="K86" s="520">
        <v>262113629.41999999</v>
      </c>
      <c r="L86" s="520">
        <v>1030210365.696</v>
      </c>
      <c r="M86" s="608">
        <f>SUM(B86:L86)</f>
        <v>2042835618.4668</v>
      </c>
    </row>
    <row r="87" spans="1:13" ht="18" customHeight="1">
      <c r="A87" s="521" t="s">
        <v>734</v>
      </c>
      <c r="B87" s="522"/>
      <c r="C87" s="522"/>
      <c r="D87" s="522"/>
      <c r="E87" s="522"/>
      <c r="F87" s="522"/>
      <c r="G87" s="522"/>
      <c r="H87" s="522"/>
      <c r="I87" s="522"/>
      <c r="J87" s="522"/>
      <c r="K87" s="522"/>
      <c r="L87" s="522"/>
      <c r="M87" s="614"/>
    </row>
    <row r="88" spans="1:13" ht="17.100000000000001" customHeight="1">
      <c r="A88" s="507" t="s">
        <v>712</v>
      </c>
      <c r="B88" s="506"/>
      <c r="C88" s="506"/>
      <c r="D88" s="506"/>
      <c r="E88" s="506"/>
      <c r="F88" s="506"/>
      <c r="G88" s="506"/>
      <c r="H88" s="506"/>
      <c r="I88" s="506"/>
      <c r="J88" s="506"/>
      <c r="K88" s="506"/>
      <c r="L88" s="506"/>
    </row>
    <row r="89" spans="1:13" ht="17.100000000000001" customHeight="1">
      <c r="A89" s="508" t="str">
        <f>A46</f>
        <v>Taxable Year 2015</v>
      </c>
      <c r="B89" s="506"/>
      <c r="C89" s="506"/>
      <c r="D89" s="506"/>
      <c r="E89" s="506"/>
      <c r="F89" s="506"/>
      <c r="G89" s="506"/>
      <c r="H89" s="506"/>
      <c r="I89" s="506"/>
      <c r="J89" s="506"/>
      <c r="K89" s="506"/>
      <c r="L89" s="506"/>
    </row>
    <row r="90" spans="1:13" ht="17.100000000000001" customHeight="1" thickBot="1">
      <c r="B90" s="523">
        <f t="shared" ref="B90:M90" si="1">SUM(B52:B86)</f>
        <v>128243697.47344001</v>
      </c>
      <c r="C90" s="523">
        <f t="shared" si="1"/>
        <v>359857202.18458998</v>
      </c>
      <c r="D90" s="523">
        <f t="shared" si="1"/>
        <v>583960558.53199983</v>
      </c>
      <c r="E90" s="523">
        <f t="shared" si="1"/>
        <v>781519332.59500015</v>
      </c>
      <c r="F90" s="523">
        <f t="shared" si="1"/>
        <v>944026926.20099998</v>
      </c>
      <c r="G90" s="523">
        <f t="shared" si="1"/>
        <v>1060507806.1249999</v>
      </c>
      <c r="H90" s="523">
        <f t="shared" si="1"/>
        <v>2367911399.4819994</v>
      </c>
      <c r="I90" s="523">
        <f t="shared" si="1"/>
        <v>2383428372.5270004</v>
      </c>
      <c r="J90" s="523">
        <f t="shared" si="1"/>
        <v>5632638946.4589996</v>
      </c>
      <c r="K90" s="523">
        <f t="shared" si="1"/>
        <v>5463272004.4470015</v>
      </c>
      <c r="L90" s="523">
        <f t="shared" si="1"/>
        <v>33701847066.031994</v>
      </c>
      <c r="M90" s="655">
        <f t="shared" si="1"/>
        <v>53407213312.058029</v>
      </c>
    </row>
    <row r="91" spans="1:13" ht="17.100000000000001" customHeight="1">
      <c r="A91" s="510"/>
      <c r="B91" s="524"/>
      <c r="C91" s="512"/>
      <c r="D91" s="512"/>
      <c r="E91" s="512"/>
      <c r="F91" s="512"/>
      <c r="G91" s="512"/>
      <c r="H91" s="512"/>
      <c r="I91" s="512"/>
      <c r="J91" s="512"/>
      <c r="K91" s="512"/>
      <c r="L91" s="512"/>
      <c r="M91" s="611" t="s">
        <v>18</v>
      </c>
    </row>
    <row r="92" spans="1:13" ht="17.100000000000001" customHeight="1">
      <c r="A92" s="514"/>
      <c r="B92" s="515"/>
      <c r="C92" s="515" t="s">
        <v>713</v>
      </c>
      <c r="D92" s="515" t="s">
        <v>714</v>
      </c>
      <c r="E92" s="515" t="s">
        <v>715</v>
      </c>
      <c r="F92" s="515" t="s">
        <v>716</v>
      </c>
      <c r="G92" s="515" t="s">
        <v>717</v>
      </c>
      <c r="H92" s="515" t="s">
        <v>718</v>
      </c>
      <c r="I92" s="515" t="s">
        <v>719</v>
      </c>
      <c r="J92" s="515" t="s">
        <v>720</v>
      </c>
      <c r="K92" s="515" t="s">
        <v>721</v>
      </c>
      <c r="L92" s="515" t="s">
        <v>722</v>
      </c>
      <c r="M92" s="612" t="s">
        <v>397</v>
      </c>
    </row>
    <row r="93" spans="1:13" ht="17.100000000000001" customHeight="1">
      <c r="A93" s="516" t="s">
        <v>25</v>
      </c>
      <c r="B93" s="515" t="s">
        <v>723</v>
      </c>
      <c r="C93" s="515" t="s">
        <v>724</v>
      </c>
      <c r="D93" s="515" t="s">
        <v>725</v>
      </c>
      <c r="E93" s="515" t="s">
        <v>726</v>
      </c>
      <c r="F93" s="515" t="s">
        <v>727</v>
      </c>
      <c r="G93" s="515" t="s">
        <v>728</v>
      </c>
      <c r="H93" s="515" t="s">
        <v>729</v>
      </c>
      <c r="I93" s="515" t="s">
        <v>730</v>
      </c>
      <c r="J93" s="515" t="s">
        <v>731</v>
      </c>
      <c r="K93" s="515" t="s">
        <v>732</v>
      </c>
      <c r="L93" s="515" t="s">
        <v>733</v>
      </c>
      <c r="M93" s="612" t="s">
        <v>24</v>
      </c>
    </row>
    <row r="94" spans="1:13" ht="17.100000000000001" customHeight="1">
      <c r="A94" s="495"/>
      <c r="B94" s="528"/>
      <c r="C94" s="528"/>
      <c r="D94" s="528"/>
      <c r="E94" s="528"/>
      <c r="F94" s="528"/>
      <c r="G94" s="528"/>
      <c r="H94" s="528"/>
      <c r="I94" s="528"/>
      <c r="J94" s="528"/>
      <c r="K94" s="528"/>
      <c r="L94" s="528"/>
      <c r="M94" s="613"/>
    </row>
    <row r="95" spans="1:13" s="513" customFormat="1" ht="17.100000000000001" customHeight="1">
      <c r="A95" s="494" t="s">
        <v>509</v>
      </c>
      <c r="B95" s="450">
        <v>1226327.875</v>
      </c>
      <c r="C95" s="450">
        <v>3817233.5630000005</v>
      </c>
      <c r="D95" s="450">
        <v>6617407.8790000007</v>
      </c>
      <c r="E95" s="450">
        <v>9839215.3200000003</v>
      </c>
      <c r="F95" s="450">
        <v>12535017.925000001</v>
      </c>
      <c r="G95" s="450">
        <v>13625756.155999999</v>
      </c>
      <c r="H95" s="450">
        <v>27239121.340999998</v>
      </c>
      <c r="I95" s="450">
        <v>27433222.189999998</v>
      </c>
      <c r="J95" s="450">
        <v>56357104.100000001</v>
      </c>
      <c r="K95" s="450">
        <v>46646965.827</v>
      </c>
      <c r="L95" s="450">
        <v>182828684.80899999</v>
      </c>
      <c r="M95" s="609">
        <f>SUM(B95:L95)</f>
        <v>388166056.98500001</v>
      </c>
    </row>
    <row r="96" spans="1:13" s="513" customFormat="1" ht="17.100000000000001" customHeight="1">
      <c r="A96" s="494" t="s">
        <v>512</v>
      </c>
      <c r="B96" s="519">
        <v>1423103.4856</v>
      </c>
      <c r="C96" s="519">
        <v>4139136.23</v>
      </c>
      <c r="D96" s="519">
        <v>6631434.0539999995</v>
      </c>
      <c r="E96" s="519">
        <v>8680716.8729999997</v>
      </c>
      <c r="F96" s="519">
        <v>10536310.686000001</v>
      </c>
      <c r="G96" s="519">
        <v>13754852.185000001</v>
      </c>
      <c r="H96" s="519">
        <v>30327863.59</v>
      </c>
      <c r="I96" s="519">
        <v>34175467.557999998</v>
      </c>
      <c r="J96" s="519">
        <v>89165791.140000001</v>
      </c>
      <c r="K96" s="519">
        <v>95706188.974999994</v>
      </c>
      <c r="L96" s="519">
        <v>347379988.51300001</v>
      </c>
      <c r="M96" s="608">
        <f>SUM(B96:L96)</f>
        <v>641920853.28960001</v>
      </c>
    </row>
    <row r="97" spans="1:13" s="513" customFormat="1" ht="17.100000000000001" customHeight="1">
      <c r="A97" s="494" t="s">
        <v>514</v>
      </c>
      <c r="B97" s="519">
        <v>1201661.7762</v>
      </c>
      <c r="C97" s="519">
        <v>4072305.0239999997</v>
      </c>
      <c r="D97" s="519">
        <v>6509644.5820000004</v>
      </c>
      <c r="E97" s="519">
        <v>8839732.2589999996</v>
      </c>
      <c r="F97" s="519">
        <v>11339987.369999999</v>
      </c>
      <c r="G97" s="519">
        <v>12358523.936000001</v>
      </c>
      <c r="H97" s="519">
        <v>23861284.272</v>
      </c>
      <c r="I97" s="519">
        <v>20162344.169</v>
      </c>
      <c r="J97" s="519">
        <v>33423701.590999998</v>
      </c>
      <c r="K97" s="519">
        <v>28391093.888999999</v>
      </c>
      <c r="L97" s="519">
        <v>106225167.963</v>
      </c>
      <c r="M97" s="608">
        <f>SUM(B97:L97)</f>
        <v>256385446.8312</v>
      </c>
    </row>
    <row r="98" spans="1:13" s="513" customFormat="1" ht="17.100000000000001" customHeight="1">
      <c r="A98" s="494" t="s">
        <v>517</v>
      </c>
      <c r="B98" s="519">
        <v>1033163.2520000001</v>
      </c>
      <c r="C98" s="519">
        <v>2861064.6040000003</v>
      </c>
      <c r="D98" s="519">
        <v>5955747.023</v>
      </c>
      <c r="E98" s="519">
        <v>7421073.0199999996</v>
      </c>
      <c r="F98" s="519">
        <v>9238161.8049999997</v>
      </c>
      <c r="G98" s="519">
        <v>9555871.6380000003</v>
      </c>
      <c r="H98" s="519">
        <v>22930816.210000001</v>
      </c>
      <c r="I98" s="519">
        <v>20356287.667999998</v>
      </c>
      <c r="J98" s="519">
        <v>46740143.836999997</v>
      </c>
      <c r="K98" s="519">
        <v>42135271.484999999</v>
      </c>
      <c r="L98" s="519">
        <v>168380265.06299999</v>
      </c>
      <c r="M98" s="608">
        <f>SUM(B98:L98)</f>
        <v>336607865.60500002</v>
      </c>
    </row>
    <row r="99" spans="1:13" s="513" customFormat="1" ht="17.100000000000001" customHeight="1">
      <c r="A99" s="494" t="s">
        <v>520</v>
      </c>
      <c r="B99" s="519">
        <v>1148474.5684</v>
      </c>
      <c r="C99" s="519">
        <v>3401106.5410000002</v>
      </c>
      <c r="D99" s="519">
        <v>7180607.1160000004</v>
      </c>
      <c r="E99" s="519">
        <v>8850589.4020000007</v>
      </c>
      <c r="F99" s="519">
        <v>11635233.704</v>
      </c>
      <c r="G99" s="519">
        <v>13180580.289999999</v>
      </c>
      <c r="H99" s="519">
        <v>26257397.730999999</v>
      </c>
      <c r="I99" s="519">
        <v>21869137.630999997</v>
      </c>
      <c r="J99" s="519">
        <v>42395382.949000001</v>
      </c>
      <c r="K99" s="519">
        <v>30234450.399999999</v>
      </c>
      <c r="L99" s="519">
        <v>69295333.700000003</v>
      </c>
      <c r="M99" s="608">
        <f>SUM(B99:L99)</f>
        <v>235448294.03240001</v>
      </c>
    </row>
    <row r="100" spans="1:13" s="513" customFormat="1" ht="17.100000000000001" customHeight="1">
      <c r="A100" s="494"/>
      <c r="B100" s="519"/>
      <c r="C100" s="519"/>
      <c r="D100" s="519"/>
      <c r="E100" s="519"/>
      <c r="F100" s="519"/>
      <c r="G100" s="519"/>
      <c r="H100" s="519"/>
      <c r="I100" s="519"/>
      <c r="J100" s="519"/>
      <c r="K100" s="519"/>
      <c r="L100" s="519"/>
      <c r="M100" s="608"/>
    </row>
    <row r="101" spans="1:13" s="513" customFormat="1" ht="17.100000000000001" customHeight="1">
      <c r="A101" s="494" t="s">
        <v>523</v>
      </c>
      <c r="B101" s="519">
        <v>2377290.9674</v>
      </c>
      <c r="C101" s="519">
        <v>8011098.8809999991</v>
      </c>
      <c r="D101" s="519">
        <v>13738458.739</v>
      </c>
      <c r="E101" s="519">
        <v>18547653.414999999</v>
      </c>
      <c r="F101" s="519">
        <v>22330478.918000001</v>
      </c>
      <c r="G101" s="519">
        <v>26803318.322000001</v>
      </c>
      <c r="H101" s="519">
        <v>59641243.915000007</v>
      </c>
      <c r="I101" s="519">
        <v>59867833.373999998</v>
      </c>
      <c r="J101" s="519">
        <v>148304308.84299999</v>
      </c>
      <c r="K101" s="519">
        <v>138679832.998</v>
      </c>
      <c r="L101" s="519">
        <v>402038547.14899999</v>
      </c>
      <c r="M101" s="608">
        <f>SUM(B101:L101)</f>
        <v>900340065.52139997</v>
      </c>
    </row>
    <row r="102" spans="1:13" s="513" customFormat="1" ht="17.100000000000001" customHeight="1">
      <c r="A102" s="494" t="s">
        <v>526</v>
      </c>
      <c r="B102" s="519">
        <v>2307106.3020000001</v>
      </c>
      <c r="C102" s="519">
        <v>6519603.3609999996</v>
      </c>
      <c r="D102" s="519">
        <v>11529089.974999998</v>
      </c>
      <c r="E102" s="519">
        <v>15507525.033</v>
      </c>
      <c r="F102" s="519">
        <v>19380344.618000001</v>
      </c>
      <c r="G102" s="519">
        <v>20333433.668000001</v>
      </c>
      <c r="H102" s="519">
        <v>43287670.471000001</v>
      </c>
      <c r="I102" s="519">
        <v>41791497.849999994</v>
      </c>
      <c r="J102" s="519">
        <v>86132138.901999995</v>
      </c>
      <c r="K102" s="519">
        <v>71096224.129999995</v>
      </c>
      <c r="L102" s="519">
        <v>123824079</v>
      </c>
      <c r="M102" s="608">
        <f>SUM(B102:L102)</f>
        <v>441708713.31</v>
      </c>
    </row>
    <row r="103" spans="1:13" s="513" customFormat="1" ht="17.100000000000001" customHeight="1">
      <c r="A103" s="494" t="s">
        <v>529</v>
      </c>
      <c r="B103" s="519">
        <v>1493396.1106999998</v>
      </c>
      <c r="C103" s="519">
        <v>4446210.6289999997</v>
      </c>
      <c r="D103" s="519">
        <v>7924925.9199999999</v>
      </c>
      <c r="E103" s="519">
        <v>11092644.539000001</v>
      </c>
      <c r="F103" s="519">
        <v>16034173.276000001</v>
      </c>
      <c r="G103" s="519">
        <v>15402168.947000001</v>
      </c>
      <c r="H103" s="519">
        <v>29564672.647</v>
      </c>
      <c r="I103" s="519">
        <v>26117904.647</v>
      </c>
      <c r="J103" s="519">
        <v>53622168.32</v>
      </c>
      <c r="K103" s="519">
        <v>34778755.719999999</v>
      </c>
      <c r="L103" s="519">
        <v>71161623.225999996</v>
      </c>
      <c r="M103" s="608">
        <f>SUM(B103:L103)</f>
        <v>271638643.9817</v>
      </c>
    </row>
    <row r="104" spans="1:13" s="513" customFormat="1" ht="17.100000000000001" customHeight="1">
      <c r="A104" s="494" t="s">
        <v>532</v>
      </c>
      <c r="B104" s="519">
        <v>4962404.5890999995</v>
      </c>
      <c r="C104" s="519">
        <v>15979309.864999998</v>
      </c>
      <c r="D104" s="519">
        <v>30376912.166000001</v>
      </c>
      <c r="E104" s="519">
        <v>39033663.678000003</v>
      </c>
      <c r="F104" s="519">
        <v>45746723.313000001</v>
      </c>
      <c r="G104" s="519">
        <v>54639965.902000003</v>
      </c>
      <c r="H104" s="519">
        <v>110957057.721</v>
      </c>
      <c r="I104" s="519">
        <v>98997059.973000005</v>
      </c>
      <c r="J104" s="519">
        <v>226631481.479</v>
      </c>
      <c r="K104" s="519">
        <v>177517949.20500001</v>
      </c>
      <c r="L104" s="519">
        <v>353474461.86199999</v>
      </c>
      <c r="M104" s="608">
        <f>SUM(B104:L104)</f>
        <v>1158316989.7530999</v>
      </c>
    </row>
    <row r="105" spans="1:13" s="513" customFormat="1" ht="17.100000000000001" customHeight="1">
      <c r="A105" s="494" t="s">
        <v>535</v>
      </c>
      <c r="B105" s="519">
        <v>2037118.69</v>
      </c>
      <c r="C105" s="519">
        <v>5861239.6239999998</v>
      </c>
      <c r="D105" s="519">
        <v>8792882.034</v>
      </c>
      <c r="E105" s="519">
        <v>11150633.422</v>
      </c>
      <c r="F105" s="519">
        <v>14841751.107000001</v>
      </c>
      <c r="G105" s="519">
        <v>16849334.82</v>
      </c>
      <c r="H105" s="519">
        <v>41390442.030000001</v>
      </c>
      <c r="I105" s="519">
        <v>39441262.333999999</v>
      </c>
      <c r="J105" s="519">
        <v>106846800.34999999</v>
      </c>
      <c r="K105" s="519">
        <v>121806713.088</v>
      </c>
      <c r="L105" s="519">
        <v>568165549.26600003</v>
      </c>
      <c r="M105" s="608">
        <f>SUM(B105:L105)</f>
        <v>937183726.76499999</v>
      </c>
    </row>
    <row r="106" spans="1:13" s="513" customFormat="1" ht="17.100000000000001" customHeight="1">
      <c r="A106" s="494"/>
      <c r="B106" s="442"/>
      <c r="C106" s="442"/>
      <c r="D106" s="442"/>
      <c r="E106" s="442"/>
      <c r="F106" s="442"/>
      <c r="G106" s="442"/>
      <c r="H106" s="442"/>
      <c r="I106" s="442"/>
      <c r="J106" s="442"/>
      <c r="K106" s="442"/>
      <c r="L106" s="442"/>
      <c r="M106" s="608"/>
    </row>
    <row r="107" spans="1:13" s="513" customFormat="1" ht="17.100000000000001" customHeight="1">
      <c r="A107" s="494" t="s">
        <v>538</v>
      </c>
      <c r="B107" s="442">
        <v>1738202.013</v>
      </c>
      <c r="C107" s="519">
        <v>5269249.7829999998</v>
      </c>
      <c r="D107" s="519">
        <v>9460222.1739999987</v>
      </c>
      <c r="E107" s="442">
        <v>12026670.984999999</v>
      </c>
      <c r="F107" s="442">
        <v>14739764.536</v>
      </c>
      <c r="G107" s="519">
        <v>15945575.742000001</v>
      </c>
      <c r="H107" s="519">
        <v>33342109.875</v>
      </c>
      <c r="I107" s="519">
        <v>27880073.083000001</v>
      </c>
      <c r="J107" s="519">
        <v>54031715.108000003</v>
      </c>
      <c r="K107" s="519">
        <v>43569164.935000002</v>
      </c>
      <c r="L107" s="519">
        <v>109259844.13</v>
      </c>
      <c r="M107" s="608">
        <f>SUM(B107:L107)</f>
        <v>327262592.36399996</v>
      </c>
    </row>
    <row r="108" spans="1:13" s="513" customFormat="1" ht="17.100000000000001" customHeight="1">
      <c r="A108" s="494" t="s">
        <v>540</v>
      </c>
      <c r="B108" s="519">
        <v>2794607.8388999999</v>
      </c>
      <c r="C108" s="519">
        <v>8087003.938000001</v>
      </c>
      <c r="D108" s="519">
        <v>12412946.322999999</v>
      </c>
      <c r="E108" s="519">
        <v>16129401.891000001</v>
      </c>
      <c r="F108" s="519">
        <v>19609798.600000001</v>
      </c>
      <c r="G108" s="519">
        <v>22468646.484999999</v>
      </c>
      <c r="H108" s="519">
        <v>51090090.115999997</v>
      </c>
      <c r="I108" s="519">
        <v>48363348.453999996</v>
      </c>
      <c r="J108" s="519">
        <v>116729039.15000001</v>
      </c>
      <c r="K108" s="519">
        <v>115291255.59100001</v>
      </c>
      <c r="L108" s="519">
        <v>341414442.31400001</v>
      </c>
      <c r="M108" s="608">
        <f>SUM(B108:L108)</f>
        <v>754390580.70090008</v>
      </c>
    </row>
    <row r="109" spans="1:13" s="513" customFormat="1" ht="17.100000000000001" customHeight="1">
      <c r="A109" s="494" t="s">
        <v>543</v>
      </c>
      <c r="B109" s="519">
        <v>32429007.001900002</v>
      </c>
      <c r="C109" s="519">
        <v>91765630.541999996</v>
      </c>
      <c r="D109" s="519">
        <v>150591789.80599999</v>
      </c>
      <c r="E109" s="519">
        <v>196016142.676</v>
      </c>
      <c r="F109" s="519">
        <v>230894193.36199999</v>
      </c>
      <c r="G109" s="519">
        <v>259537229.02500001</v>
      </c>
      <c r="H109" s="519">
        <v>602290865.41999996</v>
      </c>
      <c r="I109" s="519">
        <v>662313893.94199991</v>
      </c>
      <c r="J109" s="519">
        <v>1692048581.6730001</v>
      </c>
      <c r="K109" s="519">
        <v>1713502646.2130001</v>
      </c>
      <c r="L109" s="519">
        <v>9327867027.9099998</v>
      </c>
      <c r="M109" s="608">
        <f>SUM(B109:L109)</f>
        <v>14959257007.5709</v>
      </c>
    </row>
    <row r="110" spans="1:13" s="513" customFormat="1" ht="17.100000000000001" customHeight="1">
      <c r="A110" s="494" t="s">
        <v>545</v>
      </c>
      <c r="B110" s="519">
        <v>2560746.1379999998</v>
      </c>
      <c r="C110" s="519">
        <v>8617320.023</v>
      </c>
      <c r="D110" s="519">
        <v>15030271.028000001</v>
      </c>
      <c r="E110" s="519">
        <v>21588950.228</v>
      </c>
      <c r="F110" s="519">
        <v>24677582.125999998</v>
      </c>
      <c r="G110" s="519">
        <v>27318412.133000001</v>
      </c>
      <c r="H110" s="519">
        <v>57150055.342999995</v>
      </c>
      <c r="I110" s="519">
        <v>57504054.097000003</v>
      </c>
      <c r="J110" s="519">
        <v>127798580.976</v>
      </c>
      <c r="K110" s="519">
        <v>107319410.454</v>
      </c>
      <c r="L110" s="519">
        <v>187436338.16499999</v>
      </c>
      <c r="M110" s="608">
        <f>SUM(B110:L110)</f>
        <v>637001720.71099997</v>
      </c>
    </row>
    <row r="111" spans="1:13" s="513" customFormat="1" ht="17.100000000000001" customHeight="1">
      <c r="A111" s="494" t="s">
        <v>548</v>
      </c>
      <c r="B111" s="519">
        <v>555201.35199999996</v>
      </c>
      <c r="C111" s="519">
        <v>1863918.723</v>
      </c>
      <c r="D111" s="519">
        <v>2677902.25</v>
      </c>
      <c r="E111" s="519">
        <v>3783177.4550000001</v>
      </c>
      <c r="F111" s="519">
        <v>4173947</v>
      </c>
      <c r="G111" s="519">
        <v>5096168.7549999999</v>
      </c>
      <c r="H111" s="519">
        <v>11958757.925999999</v>
      </c>
      <c r="I111" s="519">
        <v>12165828</v>
      </c>
      <c r="J111" s="519">
        <v>30219673.919</v>
      </c>
      <c r="K111" s="519">
        <v>27428159.449999999</v>
      </c>
      <c r="L111" s="519">
        <v>163381620.81600001</v>
      </c>
      <c r="M111" s="608">
        <f>SUM(B111:L111)</f>
        <v>263304355.64600003</v>
      </c>
    </row>
    <row r="112" spans="1:13" s="513" customFormat="1" ht="17.100000000000001" customHeight="1">
      <c r="A112" s="494"/>
      <c r="B112" s="519"/>
      <c r="C112" s="519"/>
      <c r="D112" s="519"/>
      <c r="E112" s="519"/>
      <c r="F112" s="519"/>
      <c r="G112" s="519"/>
      <c r="H112" s="519"/>
      <c r="I112" s="519"/>
      <c r="J112" s="519"/>
      <c r="K112" s="519"/>
      <c r="L112" s="519"/>
      <c r="M112" s="608"/>
    </row>
    <row r="113" spans="1:13" s="513" customFormat="1" ht="17.100000000000001" customHeight="1">
      <c r="A113" s="494" t="s">
        <v>478</v>
      </c>
      <c r="B113" s="519">
        <v>2481813.3778999997</v>
      </c>
      <c r="C113" s="519">
        <v>4983001.4700000007</v>
      </c>
      <c r="D113" s="519">
        <v>6190706.7060000002</v>
      </c>
      <c r="E113" s="519">
        <v>7666061.733</v>
      </c>
      <c r="F113" s="519">
        <v>8194622.5659999996</v>
      </c>
      <c r="G113" s="519">
        <v>9660004.2569999993</v>
      </c>
      <c r="H113" s="519">
        <v>19331018.403999999</v>
      </c>
      <c r="I113" s="519">
        <v>16598707.457</v>
      </c>
      <c r="J113" s="519">
        <v>37730730.791000001</v>
      </c>
      <c r="K113" s="519">
        <v>29173239.802000001</v>
      </c>
      <c r="L113" s="519">
        <v>120215316.60529999</v>
      </c>
      <c r="M113" s="608">
        <f>SUM(B113:L113)</f>
        <v>262225223.1692</v>
      </c>
    </row>
    <row r="114" spans="1:13" s="513" customFormat="1" ht="17.100000000000001" customHeight="1">
      <c r="A114" s="494" t="s">
        <v>482</v>
      </c>
      <c r="B114" s="519">
        <v>8777880.0066</v>
      </c>
      <c r="C114" s="519">
        <v>23659836.272999998</v>
      </c>
      <c r="D114" s="519">
        <v>36305103.790999994</v>
      </c>
      <c r="E114" s="519">
        <v>49949371.5</v>
      </c>
      <c r="F114" s="519">
        <v>60720016.516999997</v>
      </c>
      <c r="G114" s="519">
        <v>74626593.444999993</v>
      </c>
      <c r="H114" s="519">
        <v>164757757.42000002</v>
      </c>
      <c r="I114" s="519">
        <v>162389367.493</v>
      </c>
      <c r="J114" s="519">
        <v>387892740.54000002</v>
      </c>
      <c r="K114" s="519">
        <v>383440702.11799997</v>
      </c>
      <c r="L114" s="519">
        <v>1460323134.0439999</v>
      </c>
      <c r="M114" s="608">
        <f>SUM(B114:L114)</f>
        <v>2812842503.1476002</v>
      </c>
    </row>
    <row r="115" spans="1:13" s="513" customFormat="1" ht="17.100000000000001" customHeight="1">
      <c r="A115" s="494" t="s">
        <v>555</v>
      </c>
      <c r="B115" s="519">
        <v>1933358.2622</v>
      </c>
      <c r="C115" s="519">
        <v>5555856.3509999998</v>
      </c>
      <c r="D115" s="519">
        <v>9948717.8830000013</v>
      </c>
      <c r="E115" s="519">
        <v>13318162.346999999</v>
      </c>
      <c r="F115" s="519">
        <v>15948678.896</v>
      </c>
      <c r="G115" s="519">
        <v>18700616.767000001</v>
      </c>
      <c r="H115" s="519">
        <v>37311855.583000004</v>
      </c>
      <c r="I115" s="519">
        <v>36313292.088</v>
      </c>
      <c r="J115" s="519">
        <v>75478089.261000007</v>
      </c>
      <c r="K115" s="519">
        <v>70042551.627000004</v>
      </c>
      <c r="L115" s="519">
        <v>203516736.21900001</v>
      </c>
      <c r="M115" s="608">
        <f>SUM(B115:L115)</f>
        <v>488067915.28420007</v>
      </c>
    </row>
    <row r="116" spans="1:13" s="513" customFormat="1" ht="17.100000000000001" customHeight="1">
      <c r="A116" s="494" t="s">
        <v>558</v>
      </c>
      <c r="B116" s="519">
        <v>6294035.6133000003</v>
      </c>
      <c r="C116" s="519">
        <v>19046570.734999999</v>
      </c>
      <c r="D116" s="519">
        <v>32523958.109999999</v>
      </c>
      <c r="E116" s="519">
        <v>43568563.100000001</v>
      </c>
      <c r="F116" s="519">
        <v>57776951.016000003</v>
      </c>
      <c r="G116" s="519">
        <v>66768484.766999997</v>
      </c>
      <c r="H116" s="519">
        <v>141219009.33700001</v>
      </c>
      <c r="I116" s="519">
        <v>142408976.19599998</v>
      </c>
      <c r="J116" s="519">
        <v>321721049.75800002</v>
      </c>
      <c r="K116" s="519">
        <v>280751055.95200002</v>
      </c>
      <c r="L116" s="519">
        <v>837659037.28699994</v>
      </c>
      <c r="M116" s="608">
        <f>SUM(B116:L116)</f>
        <v>1949737691.8713</v>
      </c>
    </row>
    <row r="117" spans="1:13" s="513" customFormat="1" ht="17.100000000000001" customHeight="1">
      <c r="A117" s="494" t="s">
        <v>561</v>
      </c>
      <c r="B117" s="519">
        <v>1859955.5271999999</v>
      </c>
      <c r="C117" s="519">
        <v>6266911.0750000002</v>
      </c>
      <c r="D117" s="519">
        <v>11677293.029000001</v>
      </c>
      <c r="E117" s="519">
        <v>14568245.747</v>
      </c>
      <c r="F117" s="519">
        <v>15861970.975</v>
      </c>
      <c r="G117" s="519">
        <v>18334356.905999999</v>
      </c>
      <c r="H117" s="519">
        <v>39655629.651000001</v>
      </c>
      <c r="I117" s="519">
        <v>35134560.701000005</v>
      </c>
      <c r="J117" s="519">
        <v>83750320.304000005</v>
      </c>
      <c r="K117" s="519">
        <v>66213861.097999997</v>
      </c>
      <c r="L117" s="519">
        <v>123005751.103</v>
      </c>
      <c r="M117" s="608">
        <f>SUM(B117:L117)</f>
        <v>416328856.11619997</v>
      </c>
    </row>
    <row r="118" spans="1:13" s="513" customFormat="1" ht="17.100000000000001" customHeight="1">
      <c r="A118" s="494"/>
      <c r="B118" s="519"/>
      <c r="C118" s="442"/>
      <c r="D118" s="442"/>
      <c r="E118" s="442"/>
      <c r="F118" s="442"/>
      <c r="G118" s="442"/>
      <c r="H118" s="442"/>
      <c r="I118" s="442"/>
      <c r="J118" s="442"/>
      <c r="K118" s="442"/>
      <c r="L118" s="442"/>
      <c r="M118" s="608"/>
    </row>
    <row r="119" spans="1:13" s="513" customFormat="1" ht="17.100000000000001" customHeight="1">
      <c r="A119" s="494" t="s">
        <v>437</v>
      </c>
      <c r="B119" s="519">
        <v>2049381.62</v>
      </c>
      <c r="C119" s="519">
        <v>6165140.0490000006</v>
      </c>
      <c r="D119" s="442">
        <v>9759030.4900000002</v>
      </c>
      <c r="E119" s="519">
        <v>13641386.522</v>
      </c>
      <c r="F119" s="519">
        <v>15057302.414000001</v>
      </c>
      <c r="G119" s="442">
        <v>16738470.339</v>
      </c>
      <c r="H119" s="442">
        <v>35252987.527000003</v>
      </c>
      <c r="I119" s="519">
        <v>31902933.164999999</v>
      </c>
      <c r="J119" s="519">
        <v>71688541.512999997</v>
      </c>
      <c r="K119" s="519">
        <v>55162146.215999998</v>
      </c>
      <c r="L119" s="519">
        <v>85135900.068000004</v>
      </c>
      <c r="M119" s="608">
        <f>SUM(B119:L119)</f>
        <v>342553219.92299998</v>
      </c>
    </row>
    <row r="120" spans="1:13" s="513" customFormat="1" ht="17.100000000000001" customHeight="1">
      <c r="A120" s="494" t="s">
        <v>441</v>
      </c>
      <c r="B120" s="442">
        <v>3213044.2278000005</v>
      </c>
      <c r="C120" s="519">
        <v>10919173.479999999</v>
      </c>
      <c r="D120" s="519">
        <v>19480721.141000003</v>
      </c>
      <c r="E120" s="519">
        <v>25631286.526000001</v>
      </c>
      <c r="F120" s="519">
        <v>33012879.495999999</v>
      </c>
      <c r="G120" s="519">
        <v>39561006.506999999</v>
      </c>
      <c r="H120" s="519">
        <v>83649809.170000002</v>
      </c>
      <c r="I120" s="519">
        <v>78145694.765000001</v>
      </c>
      <c r="J120" s="519">
        <v>175150139.85699999</v>
      </c>
      <c r="K120" s="519">
        <v>147946155.18900001</v>
      </c>
      <c r="L120" s="519">
        <v>352472341.18800002</v>
      </c>
      <c r="M120" s="608">
        <f>SUM(B120:L120)</f>
        <v>969182251.5467999</v>
      </c>
    </row>
    <row r="121" spans="1:13" s="513" customFormat="1" ht="17.100000000000001" customHeight="1">
      <c r="A121" s="494" t="s">
        <v>445</v>
      </c>
      <c r="B121" s="519">
        <v>2572955.7999999998</v>
      </c>
      <c r="C121" s="519">
        <v>9031894.5160000008</v>
      </c>
      <c r="D121" s="519">
        <v>15307726.407</v>
      </c>
      <c r="E121" s="519">
        <v>18841699.916999999</v>
      </c>
      <c r="F121" s="519">
        <v>23462369.476</v>
      </c>
      <c r="G121" s="519">
        <v>24310001.923999999</v>
      </c>
      <c r="H121" s="519">
        <v>55839827.671999998</v>
      </c>
      <c r="I121" s="519">
        <v>52295003.467</v>
      </c>
      <c r="J121" s="519">
        <v>103036486.65099999</v>
      </c>
      <c r="K121" s="519">
        <v>71475019.559</v>
      </c>
      <c r="L121" s="519">
        <v>113968687.722</v>
      </c>
      <c r="M121" s="608">
        <f>SUM(B121:L121)</f>
        <v>490141673.111</v>
      </c>
    </row>
    <row r="122" spans="1:13" s="513" customFormat="1" ht="17.100000000000001" customHeight="1">
      <c r="A122" s="494" t="s">
        <v>449</v>
      </c>
      <c r="B122" s="519">
        <v>1357812.514</v>
      </c>
      <c r="C122" s="519">
        <v>4186557.5319999997</v>
      </c>
      <c r="D122" s="519">
        <v>7786174.1140000001</v>
      </c>
      <c r="E122" s="519">
        <v>10404963.684</v>
      </c>
      <c r="F122" s="519">
        <v>13442786.295</v>
      </c>
      <c r="G122" s="519">
        <v>15676525.973999999</v>
      </c>
      <c r="H122" s="519">
        <v>32396641.719000001</v>
      </c>
      <c r="I122" s="519">
        <v>30162759.688000001</v>
      </c>
      <c r="J122" s="519">
        <v>69959483.192000002</v>
      </c>
      <c r="K122" s="519">
        <v>61374468.432999998</v>
      </c>
      <c r="L122" s="519">
        <v>127509119.794</v>
      </c>
      <c r="M122" s="608">
        <f>SUM(B122:L122)</f>
        <v>374257292.93900001</v>
      </c>
    </row>
    <row r="123" spans="1:13" s="513" customFormat="1" ht="17.100000000000001" customHeight="1">
      <c r="A123" s="494" t="s">
        <v>453</v>
      </c>
      <c r="B123" s="519">
        <v>10031475.678300001</v>
      </c>
      <c r="C123" s="519">
        <v>29114302.096000001</v>
      </c>
      <c r="D123" s="519">
        <v>49725995.627999999</v>
      </c>
      <c r="E123" s="519">
        <v>62751425.075999998</v>
      </c>
      <c r="F123" s="519">
        <v>69792612.692000002</v>
      </c>
      <c r="G123" s="519">
        <v>74082963.327999994</v>
      </c>
      <c r="H123" s="519">
        <v>177134811.03600001</v>
      </c>
      <c r="I123" s="519">
        <v>191965941.12900001</v>
      </c>
      <c r="J123" s="519">
        <v>473149104.796</v>
      </c>
      <c r="K123" s="519">
        <v>518993218.67400002</v>
      </c>
      <c r="L123" s="519">
        <v>2133746479.141</v>
      </c>
      <c r="M123" s="608">
        <f>SUM(B123:L123)</f>
        <v>3790488329.2743001</v>
      </c>
    </row>
    <row r="124" spans="1:13" s="513" customFormat="1" ht="17.100000000000001" customHeight="1">
      <c r="A124" s="494"/>
      <c r="B124" s="519"/>
      <c r="C124" s="519"/>
      <c r="D124" s="519"/>
      <c r="E124" s="519"/>
      <c r="F124" s="519"/>
      <c r="G124" s="519"/>
      <c r="H124" s="519"/>
      <c r="I124" s="519"/>
      <c r="J124" s="519"/>
      <c r="K124" s="519"/>
      <c r="L124" s="519"/>
      <c r="M124" s="608"/>
    </row>
    <row r="125" spans="1:13" s="513" customFormat="1" ht="17.100000000000001" customHeight="1">
      <c r="A125" s="494" t="s">
        <v>457</v>
      </c>
      <c r="B125" s="519">
        <v>11586510.6622</v>
      </c>
      <c r="C125" s="519">
        <v>28350300.648000002</v>
      </c>
      <c r="D125" s="519">
        <v>43269935.952000007</v>
      </c>
      <c r="E125" s="519">
        <v>53114613.362999998</v>
      </c>
      <c r="F125" s="519">
        <v>62891388.847999997</v>
      </c>
      <c r="G125" s="519">
        <v>67493194.364999995</v>
      </c>
      <c r="H125" s="519">
        <v>152481011.82600001</v>
      </c>
      <c r="I125" s="519">
        <v>164949215.43099999</v>
      </c>
      <c r="J125" s="519">
        <v>452731295.94059998</v>
      </c>
      <c r="K125" s="519">
        <v>514612082.097</v>
      </c>
      <c r="L125" s="519">
        <v>2945839450.0359998</v>
      </c>
      <c r="M125" s="608">
        <f>SUM(B125:L125)</f>
        <v>4497318999.1688004</v>
      </c>
    </row>
    <row r="126" spans="1:13" s="513" customFormat="1" ht="17.100000000000001" customHeight="1">
      <c r="A126" s="494" t="s">
        <v>461</v>
      </c>
      <c r="B126" s="519">
        <v>573840.89230000007</v>
      </c>
      <c r="C126" s="519">
        <v>2211997.3479999998</v>
      </c>
      <c r="D126" s="519">
        <v>3723445.85</v>
      </c>
      <c r="E126" s="519">
        <v>4377981.7690000003</v>
      </c>
      <c r="F126" s="519">
        <v>5255247.324</v>
      </c>
      <c r="G126" s="519">
        <v>5813973.3700000001</v>
      </c>
      <c r="H126" s="519">
        <v>12378184.859000001</v>
      </c>
      <c r="I126" s="519">
        <v>12421607.486</v>
      </c>
      <c r="J126" s="519">
        <v>25818661.250999998</v>
      </c>
      <c r="K126" s="519">
        <v>25532750.725000001</v>
      </c>
      <c r="L126" s="519">
        <v>50722462.729000002</v>
      </c>
      <c r="M126" s="608">
        <f>SUM(B126:L126)</f>
        <v>148830153.60330001</v>
      </c>
    </row>
    <row r="127" spans="1:13" s="513" customFormat="1" ht="17.100000000000001" customHeight="1">
      <c r="A127" s="494" t="s">
        <v>465</v>
      </c>
      <c r="B127" s="519">
        <v>862667.33899999992</v>
      </c>
      <c r="C127" s="519">
        <v>2860301.7779999999</v>
      </c>
      <c r="D127" s="519">
        <v>4287157.1710000001</v>
      </c>
      <c r="E127" s="519">
        <v>6989194.6449999996</v>
      </c>
      <c r="F127" s="519">
        <v>7642400.7869999995</v>
      </c>
      <c r="G127" s="519">
        <v>8084931.8839999996</v>
      </c>
      <c r="H127" s="519">
        <v>17834770.488000002</v>
      </c>
      <c r="I127" s="519">
        <v>15078972.879000001</v>
      </c>
      <c r="J127" s="519">
        <v>29822965.445</v>
      </c>
      <c r="K127" s="519">
        <v>22102335.208000001</v>
      </c>
      <c r="L127" s="519">
        <v>47104232.354999997</v>
      </c>
      <c r="M127" s="608">
        <f>SUM(B127:L127)</f>
        <v>162669929.979</v>
      </c>
    </row>
    <row r="128" spans="1:13" s="513" customFormat="1" ht="17.100000000000001" customHeight="1">
      <c r="A128" s="495" t="s">
        <v>469</v>
      </c>
      <c r="B128" s="519">
        <v>3293419.1033999999</v>
      </c>
      <c r="C128" s="519">
        <v>10901275.284</v>
      </c>
      <c r="D128" s="519">
        <v>18049132.432</v>
      </c>
      <c r="E128" s="519">
        <v>22996763.280999999</v>
      </c>
      <c r="F128" s="519">
        <v>29246635.364999998</v>
      </c>
      <c r="G128" s="519">
        <v>30707974.434</v>
      </c>
      <c r="H128" s="519">
        <v>59640223.983999997</v>
      </c>
      <c r="I128" s="519">
        <v>57293827.019999996</v>
      </c>
      <c r="J128" s="519">
        <v>128434745.434</v>
      </c>
      <c r="K128" s="519">
        <v>98850396.375</v>
      </c>
      <c r="L128" s="519">
        <v>294224390.94199997</v>
      </c>
      <c r="M128" s="608">
        <f>SUM(B128:L128)</f>
        <v>753638783.65439999</v>
      </c>
    </row>
    <row r="129" spans="1:14" s="513" customFormat="1" ht="17.100000000000001" customHeight="1">
      <c r="A129" s="495" t="s">
        <v>473</v>
      </c>
      <c r="B129" s="520">
        <v>3138021.0960000004</v>
      </c>
      <c r="C129" s="520">
        <v>9927315.9399999995</v>
      </c>
      <c r="D129" s="520">
        <v>16106504.779999999</v>
      </c>
      <c r="E129" s="520">
        <v>22454833.633000001</v>
      </c>
      <c r="F129" s="520">
        <v>25249659.171</v>
      </c>
      <c r="G129" s="520">
        <v>27784119.447999999</v>
      </c>
      <c r="H129" s="520">
        <v>62642405.677000001</v>
      </c>
      <c r="I129" s="520">
        <v>62756195.827</v>
      </c>
      <c r="J129" s="520">
        <v>155224149.68799999</v>
      </c>
      <c r="K129" s="520">
        <v>153926109.40000001</v>
      </c>
      <c r="L129" s="520">
        <v>441614857.85600001</v>
      </c>
      <c r="M129" s="608">
        <f>SUM(B129:L129)</f>
        <v>980824172.51600003</v>
      </c>
    </row>
    <row r="130" spans="1:14" ht="18">
      <c r="A130" s="521" t="s">
        <v>734</v>
      </c>
      <c r="B130" s="522"/>
      <c r="C130" s="522"/>
      <c r="D130" s="522"/>
      <c r="E130" s="522"/>
      <c r="F130" s="522"/>
      <c r="G130" s="522"/>
      <c r="H130" s="522"/>
      <c r="I130" s="522"/>
      <c r="J130" s="522"/>
      <c r="K130" s="522"/>
      <c r="L130" s="522"/>
      <c r="M130" s="614"/>
    </row>
    <row r="131" spans="1:14" ht="17.100000000000001" customHeight="1">
      <c r="A131" s="507" t="s">
        <v>712</v>
      </c>
      <c r="B131" s="506"/>
      <c r="C131" s="506"/>
      <c r="D131" s="506"/>
      <c r="E131" s="506"/>
      <c r="F131" s="506"/>
      <c r="G131" s="506"/>
      <c r="H131" s="506"/>
      <c r="I131" s="506"/>
      <c r="J131" s="506"/>
      <c r="K131" s="506"/>
      <c r="L131" s="506"/>
    </row>
    <row r="132" spans="1:14" ht="17.100000000000001" customHeight="1">
      <c r="A132" s="508" t="str">
        <f>A89</f>
        <v>Taxable Year 2015</v>
      </c>
      <c r="B132" s="506"/>
      <c r="C132" s="506"/>
      <c r="D132" s="506"/>
      <c r="E132" s="506"/>
      <c r="F132" s="506"/>
      <c r="G132" s="506"/>
      <c r="H132" s="506"/>
      <c r="I132" s="506"/>
      <c r="J132" s="506"/>
      <c r="K132" s="506"/>
      <c r="L132" s="506"/>
    </row>
    <row r="133" spans="1:14" ht="17.100000000000001" customHeight="1" thickBot="1">
      <c r="B133" s="523">
        <f t="shared" ref="B133:M133" si="2">SUM(B95:B129)</f>
        <v>119313983.68039998</v>
      </c>
      <c r="C133" s="523">
        <f t="shared" si="2"/>
        <v>347891865.9059999</v>
      </c>
      <c r="D133" s="523">
        <f t="shared" si="2"/>
        <v>579571844.55300009</v>
      </c>
      <c r="E133" s="523">
        <f t="shared" si="2"/>
        <v>758782343.03900015</v>
      </c>
      <c r="F133" s="523">
        <f t="shared" si="2"/>
        <v>911268990.18400002</v>
      </c>
      <c r="G133" s="523">
        <f t="shared" si="2"/>
        <v>1025213055.7189999</v>
      </c>
      <c r="H133" s="523">
        <f t="shared" si="2"/>
        <v>2262815392.961</v>
      </c>
      <c r="I133" s="523">
        <f t="shared" si="2"/>
        <v>2288256269.7620001</v>
      </c>
      <c r="J133" s="523">
        <f t="shared" si="2"/>
        <v>5502035116.7586002</v>
      </c>
      <c r="K133" s="523">
        <f t="shared" si="2"/>
        <v>5293700174.8330002</v>
      </c>
      <c r="L133" s="523">
        <f t="shared" si="2"/>
        <v>21859190870.975304</v>
      </c>
      <c r="M133" s="655">
        <f t="shared" si="2"/>
        <v>40948039908.3713</v>
      </c>
    </row>
    <row r="134" spans="1:14" ht="17.100000000000001" customHeight="1">
      <c r="A134" s="529"/>
      <c r="B134" s="530"/>
      <c r="C134" s="531"/>
      <c r="D134" s="531"/>
      <c r="E134" s="531"/>
      <c r="F134" s="531"/>
      <c r="G134" s="531"/>
      <c r="H134" s="531"/>
      <c r="I134" s="531"/>
      <c r="J134" s="531"/>
      <c r="K134" s="531"/>
      <c r="L134" s="531"/>
      <c r="M134" s="616" t="s">
        <v>18</v>
      </c>
    </row>
    <row r="135" spans="1:14" ht="17.100000000000001" customHeight="1">
      <c r="A135" s="514"/>
      <c r="B135" s="515"/>
      <c r="C135" s="515" t="s">
        <v>713</v>
      </c>
      <c r="D135" s="515" t="s">
        <v>714</v>
      </c>
      <c r="E135" s="515" t="s">
        <v>715</v>
      </c>
      <c r="F135" s="515" t="s">
        <v>716</v>
      </c>
      <c r="G135" s="515" t="s">
        <v>717</v>
      </c>
      <c r="H135" s="515" t="s">
        <v>718</v>
      </c>
      <c r="I135" s="515" t="s">
        <v>719</v>
      </c>
      <c r="J135" s="515" t="s">
        <v>720</v>
      </c>
      <c r="K135" s="515" t="s">
        <v>721</v>
      </c>
      <c r="L135" s="515" t="s">
        <v>722</v>
      </c>
      <c r="M135" s="612" t="s">
        <v>397</v>
      </c>
    </row>
    <row r="136" spans="1:14" ht="17.100000000000001" customHeight="1">
      <c r="A136" s="516" t="s">
        <v>25</v>
      </c>
      <c r="B136" s="515" t="s">
        <v>723</v>
      </c>
      <c r="C136" s="515" t="s">
        <v>724</v>
      </c>
      <c r="D136" s="515" t="s">
        <v>725</v>
      </c>
      <c r="E136" s="515" t="s">
        <v>726</v>
      </c>
      <c r="F136" s="515" t="s">
        <v>727</v>
      </c>
      <c r="G136" s="515" t="s">
        <v>728</v>
      </c>
      <c r="H136" s="515" t="s">
        <v>729</v>
      </c>
      <c r="I136" s="515" t="s">
        <v>730</v>
      </c>
      <c r="J136" s="515" t="s">
        <v>731</v>
      </c>
      <c r="K136" s="515" t="s">
        <v>732</v>
      </c>
      <c r="L136" s="515" t="s">
        <v>733</v>
      </c>
      <c r="M136" s="612" t="s">
        <v>24</v>
      </c>
    </row>
    <row r="137" spans="1:14" ht="17.100000000000001" customHeight="1">
      <c r="A137" s="495"/>
      <c r="B137" s="532"/>
      <c r="C137" s="532"/>
      <c r="D137" s="532"/>
      <c r="E137" s="532"/>
      <c r="F137" s="532"/>
      <c r="G137" s="532"/>
      <c r="H137" s="532"/>
      <c r="I137" s="532"/>
      <c r="J137" s="532"/>
      <c r="K137" s="532"/>
      <c r="L137" s="532"/>
      <c r="M137" s="613"/>
    </row>
    <row r="138" spans="1:14" s="533" customFormat="1" ht="17.100000000000001" customHeight="1">
      <c r="A138" s="451" t="s">
        <v>477</v>
      </c>
      <c r="B138" s="450">
        <v>5450910.3447000002</v>
      </c>
      <c r="C138" s="450">
        <v>16087807.520000001</v>
      </c>
      <c r="D138" s="450">
        <v>27301146.454000004</v>
      </c>
      <c r="E138" s="450">
        <v>34373356.618000001</v>
      </c>
      <c r="F138" s="450">
        <v>41363772.703000002</v>
      </c>
      <c r="G138" s="450">
        <v>46271182.343000002</v>
      </c>
      <c r="H138" s="450">
        <v>102113078.867</v>
      </c>
      <c r="I138" s="450">
        <v>96214963.981000006</v>
      </c>
      <c r="J138" s="450">
        <v>197935872.51300001</v>
      </c>
      <c r="K138" s="450">
        <v>157487028.06900001</v>
      </c>
      <c r="L138" s="450">
        <v>499350280.89300001</v>
      </c>
      <c r="M138" s="609">
        <f>SUM(B138:L138)</f>
        <v>1223949400.3056998</v>
      </c>
      <c r="N138" s="513"/>
    </row>
    <row r="139" spans="1:14" ht="17.100000000000001" customHeight="1">
      <c r="A139" s="494" t="s">
        <v>481</v>
      </c>
      <c r="B139" s="519">
        <v>1358129.585</v>
      </c>
      <c r="C139" s="519">
        <v>4425849.8729999997</v>
      </c>
      <c r="D139" s="519">
        <v>9109330.1070000008</v>
      </c>
      <c r="E139" s="519">
        <v>12491856.679</v>
      </c>
      <c r="F139" s="519">
        <v>14734852.614</v>
      </c>
      <c r="G139" s="519">
        <v>14218857.039999999</v>
      </c>
      <c r="H139" s="519">
        <v>30737355.645000003</v>
      </c>
      <c r="I139" s="519">
        <v>27827085.818</v>
      </c>
      <c r="J139" s="519">
        <v>63237707.167000003</v>
      </c>
      <c r="K139" s="519">
        <v>56849063.288000003</v>
      </c>
      <c r="L139" s="519">
        <v>155256214.715</v>
      </c>
      <c r="M139" s="608">
        <f>SUM(B139:L139)</f>
        <v>390246302.53100002</v>
      </c>
    </row>
    <row r="140" spans="1:14" ht="17.100000000000001" customHeight="1">
      <c r="A140" s="494" t="s">
        <v>485</v>
      </c>
      <c r="B140" s="519">
        <v>3116116.0608000001</v>
      </c>
      <c r="C140" s="519">
        <v>10467153.289000001</v>
      </c>
      <c r="D140" s="519">
        <v>16487783.409</v>
      </c>
      <c r="E140" s="519">
        <v>20562990.219999999</v>
      </c>
      <c r="F140" s="519">
        <v>22380363.796999998</v>
      </c>
      <c r="G140" s="519">
        <v>24932782.048999999</v>
      </c>
      <c r="H140" s="519">
        <v>49593337.947999999</v>
      </c>
      <c r="I140" s="519">
        <v>43453976.783999994</v>
      </c>
      <c r="J140" s="519">
        <v>108424943.714</v>
      </c>
      <c r="K140" s="519">
        <v>80705228.145999998</v>
      </c>
      <c r="L140" s="519">
        <v>168388529.56</v>
      </c>
      <c r="M140" s="608">
        <f>SUM(B140:L140)</f>
        <v>548513204.97679996</v>
      </c>
    </row>
    <row r="141" spans="1:14" ht="17.100000000000001" customHeight="1">
      <c r="A141" s="494" t="s">
        <v>489</v>
      </c>
      <c r="B141" s="519">
        <v>2495174.08</v>
      </c>
      <c r="C141" s="519">
        <v>7937029.625</v>
      </c>
      <c r="D141" s="519">
        <v>13504745.987</v>
      </c>
      <c r="E141" s="519">
        <v>18779039.039000001</v>
      </c>
      <c r="F141" s="519">
        <v>21052415.427000001</v>
      </c>
      <c r="G141" s="519">
        <v>22700218.960000001</v>
      </c>
      <c r="H141" s="519">
        <v>49741862.892999999</v>
      </c>
      <c r="I141" s="519">
        <v>46370494.789999999</v>
      </c>
      <c r="J141" s="519">
        <v>104509763.212</v>
      </c>
      <c r="K141" s="519">
        <v>84378081.724000007</v>
      </c>
      <c r="L141" s="519">
        <v>143391946.23300001</v>
      </c>
      <c r="M141" s="608">
        <f>SUM(B141:L141)</f>
        <v>514860771.97000003</v>
      </c>
    </row>
    <row r="142" spans="1:14" ht="17.100000000000001" customHeight="1">
      <c r="A142" s="494" t="s">
        <v>493</v>
      </c>
      <c r="B142" s="519">
        <v>5754253.3554999996</v>
      </c>
      <c r="C142" s="519">
        <v>14105582.044</v>
      </c>
      <c r="D142" s="519">
        <v>20843803.070999999</v>
      </c>
      <c r="E142" s="519">
        <v>25487539.423</v>
      </c>
      <c r="F142" s="519">
        <v>31360333.831</v>
      </c>
      <c r="G142" s="519">
        <v>32311570.245000001</v>
      </c>
      <c r="H142" s="519">
        <v>75928913.525000006</v>
      </c>
      <c r="I142" s="519">
        <v>82482452.652999997</v>
      </c>
      <c r="J142" s="519">
        <v>221594715.67300001</v>
      </c>
      <c r="K142" s="519">
        <v>256191617.76800001</v>
      </c>
      <c r="L142" s="519">
        <v>1295838447.905</v>
      </c>
      <c r="M142" s="608">
        <f>SUM(B142:L142)</f>
        <v>2061899229.4935</v>
      </c>
    </row>
    <row r="143" spans="1:14" ht="17.100000000000001" customHeight="1">
      <c r="A143" s="495"/>
      <c r="B143" s="519"/>
      <c r="C143" s="519"/>
      <c r="D143" s="519"/>
      <c r="E143" s="519"/>
      <c r="F143" s="519"/>
      <c r="G143" s="519"/>
      <c r="H143" s="519"/>
      <c r="I143" s="519"/>
      <c r="J143" s="519"/>
      <c r="K143" s="519"/>
      <c r="L143" s="519"/>
      <c r="M143" s="617"/>
    </row>
    <row r="144" spans="1:14" s="536" customFormat="1" ht="17.100000000000001" customHeight="1">
      <c r="A144" s="534" t="s">
        <v>26</v>
      </c>
      <c r="B144" s="535">
        <f>SUM(B138:B143)+B133+B90+B47</f>
        <v>458601933.99544001</v>
      </c>
      <c r="C144" s="535">
        <f t="shared" ref="C144:L144" si="3">SUM(C138:C143)+C133+C90+C47</f>
        <v>1289628914.8515897</v>
      </c>
      <c r="D144" s="535">
        <f t="shared" si="3"/>
        <v>2094504649.8653998</v>
      </c>
      <c r="E144" s="535">
        <f t="shared" si="3"/>
        <v>2778500107.4790006</v>
      </c>
      <c r="F144" s="535">
        <f t="shared" si="3"/>
        <v>3344295644.263</v>
      </c>
      <c r="G144" s="535">
        <f t="shared" si="3"/>
        <v>3769365741.5804</v>
      </c>
      <c r="H144" s="535">
        <f t="shared" si="3"/>
        <v>8392845264.411499</v>
      </c>
      <c r="I144" s="535">
        <f t="shared" si="3"/>
        <v>8705247241.6739998</v>
      </c>
      <c r="J144" s="535">
        <f t="shared" si="3"/>
        <v>21301813592.831604</v>
      </c>
      <c r="K144" s="535">
        <f t="shared" si="3"/>
        <v>20966396303.871601</v>
      </c>
      <c r="L144" s="535">
        <f t="shared" si="3"/>
        <v>133504142368.84129</v>
      </c>
      <c r="M144" s="618">
        <f>SUM(M138:M143)+M133+M90+M47</f>
        <v>206605341763.66483</v>
      </c>
    </row>
    <row r="145" spans="1:13" s="527" customFormat="1" ht="17.100000000000001" customHeight="1">
      <c r="A145" s="537"/>
      <c r="B145" s="538"/>
      <c r="C145" s="538"/>
      <c r="D145" s="538"/>
      <c r="E145" s="538"/>
      <c r="F145" s="538"/>
      <c r="G145" s="538"/>
      <c r="H145" s="538"/>
      <c r="I145" s="538"/>
      <c r="J145" s="538"/>
      <c r="K145" s="538"/>
      <c r="L145" s="538"/>
      <c r="M145" s="619"/>
    </row>
    <row r="146" spans="1:13" s="527" customFormat="1" ht="17.100000000000001" customHeight="1" thickBot="1">
      <c r="A146" s="540"/>
      <c r="B146" s="540"/>
      <c r="C146" s="540"/>
      <c r="D146" s="540"/>
      <c r="E146" s="540"/>
      <c r="F146" s="540"/>
      <c r="G146" s="540"/>
      <c r="H146" s="540"/>
      <c r="I146" s="540"/>
      <c r="J146" s="540"/>
      <c r="K146" s="540"/>
      <c r="L146" s="540"/>
      <c r="M146" s="620"/>
    </row>
    <row r="147" spans="1:13" ht="17.100000000000001" customHeight="1">
      <c r="A147" s="495"/>
      <c r="B147" s="495"/>
      <c r="C147" s="495"/>
      <c r="D147" s="495"/>
      <c r="E147" s="495"/>
      <c r="F147" s="495"/>
      <c r="G147" s="495"/>
      <c r="H147" s="495"/>
      <c r="I147" s="495"/>
      <c r="J147" s="495"/>
      <c r="K147" s="495"/>
      <c r="L147" s="495"/>
      <c r="M147" s="611" t="s">
        <v>18</v>
      </c>
    </row>
    <row r="148" spans="1:13" ht="17.100000000000001" customHeight="1">
      <c r="A148" s="514"/>
      <c r="B148" s="515"/>
      <c r="C148" s="515" t="s">
        <v>713</v>
      </c>
      <c r="D148" s="515" t="s">
        <v>714</v>
      </c>
      <c r="E148" s="515" t="s">
        <v>715</v>
      </c>
      <c r="F148" s="515" t="s">
        <v>716</v>
      </c>
      <c r="G148" s="515" t="s">
        <v>717</v>
      </c>
      <c r="H148" s="515" t="s">
        <v>718</v>
      </c>
      <c r="I148" s="515" t="s">
        <v>719</v>
      </c>
      <c r="J148" s="515" t="s">
        <v>720</v>
      </c>
      <c r="K148" s="515" t="s">
        <v>721</v>
      </c>
      <c r="L148" s="515" t="s">
        <v>722</v>
      </c>
      <c r="M148" s="612" t="s">
        <v>397</v>
      </c>
    </row>
    <row r="149" spans="1:13" ht="17.100000000000001" customHeight="1">
      <c r="A149" s="516" t="s">
        <v>27</v>
      </c>
      <c r="B149" s="515" t="s">
        <v>723</v>
      </c>
      <c r="C149" s="515" t="s">
        <v>724</v>
      </c>
      <c r="D149" s="515" t="s">
        <v>725</v>
      </c>
      <c r="E149" s="515" t="s">
        <v>726</v>
      </c>
      <c r="F149" s="515" t="s">
        <v>727</v>
      </c>
      <c r="G149" s="515" t="s">
        <v>728</v>
      </c>
      <c r="H149" s="515" t="s">
        <v>729</v>
      </c>
      <c r="I149" s="515" t="s">
        <v>730</v>
      </c>
      <c r="J149" s="515" t="s">
        <v>731</v>
      </c>
      <c r="K149" s="515" t="s">
        <v>732</v>
      </c>
      <c r="L149" s="515" t="s">
        <v>733</v>
      </c>
      <c r="M149" s="612" t="s">
        <v>24</v>
      </c>
    </row>
    <row r="150" spans="1:13" ht="17.100000000000001" customHeight="1">
      <c r="A150" s="495"/>
      <c r="B150" s="528"/>
      <c r="C150" s="528"/>
      <c r="D150" s="528"/>
      <c r="E150" s="528"/>
      <c r="F150" s="528"/>
      <c r="G150" s="528"/>
      <c r="H150" s="528"/>
      <c r="I150" s="528"/>
      <c r="J150" s="528"/>
      <c r="K150" s="528"/>
      <c r="L150" s="528"/>
      <c r="M150" s="613"/>
    </row>
    <row r="151" spans="1:13" s="513" customFormat="1" ht="17.100000000000001" customHeight="1">
      <c r="A151" s="494" t="s">
        <v>510</v>
      </c>
      <c r="B151" s="450">
        <v>10948905.81325</v>
      </c>
      <c r="C151" s="450">
        <v>32784319.329</v>
      </c>
      <c r="D151" s="450">
        <v>57247506.682999998</v>
      </c>
      <c r="E151" s="450">
        <v>77444983.937999994</v>
      </c>
      <c r="F151" s="450">
        <v>88940254.791999996</v>
      </c>
      <c r="G151" s="450">
        <v>101684076.83</v>
      </c>
      <c r="H151" s="450">
        <v>234023601.75330001</v>
      </c>
      <c r="I151" s="450">
        <v>272252681.90799999</v>
      </c>
      <c r="J151" s="450">
        <v>765057642.60500002</v>
      </c>
      <c r="K151" s="450">
        <v>784091914.18299997</v>
      </c>
      <c r="L151" s="450">
        <v>5804112547.3369999</v>
      </c>
      <c r="M151" s="609">
        <f>SUM(B151:L151)</f>
        <v>8228588435.1715498</v>
      </c>
    </row>
    <row r="152" spans="1:13" s="513" customFormat="1" ht="17.100000000000001" customHeight="1">
      <c r="A152" s="494" t="s">
        <v>515</v>
      </c>
      <c r="B152" s="519">
        <v>3516352.6710999999</v>
      </c>
      <c r="C152" s="519">
        <v>9552203.7620000001</v>
      </c>
      <c r="D152" s="519">
        <v>14649092.960000001</v>
      </c>
      <c r="E152" s="519">
        <v>18231534.846000001</v>
      </c>
      <c r="F152" s="519">
        <v>20681791.741</v>
      </c>
      <c r="G152" s="519">
        <v>23554177.885400001</v>
      </c>
      <c r="H152" s="519">
        <v>43459825.524999999</v>
      </c>
      <c r="I152" s="519">
        <v>38324347.055999994</v>
      </c>
      <c r="J152" s="519">
        <v>65911291.421999998</v>
      </c>
      <c r="K152" s="519">
        <v>43479870.853</v>
      </c>
      <c r="L152" s="519">
        <v>103543135.31900001</v>
      </c>
      <c r="M152" s="608">
        <f>SUM(B152:L152)</f>
        <v>384903624.04049999</v>
      </c>
    </row>
    <row r="153" spans="1:13" s="513" customFormat="1" ht="17.100000000000001" customHeight="1">
      <c r="A153" s="494" t="s">
        <v>518</v>
      </c>
      <c r="B153" s="519">
        <v>773627.01099999994</v>
      </c>
      <c r="C153" s="519">
        <v>2040040.0210000002</v>
      </c>
      <c r="D153" s="519">
        <v>3305323.8530000001</v>
      </c>
      <c r="E153" s="519">
        <v>4358162.1950000003</v>
      </c>
      <c r="F153" s="519">
        <v>5029337.9270000001</v>
      </c>
      <c r="G153" s="519">
        <v>5998311.1909999996</v>
      </c>
      <c r="H153" s="519">
        <v>11493595.532</v>
      </c>
      <c r="I153" s="519">
        <v>11142079</v>
      </c>
      <c r="J153" s="519">
        <v>21418110.405000001</v>
      </c>
      <c r="K153" s="519">
        <v>14937683.424000001</v>
      </c>
      <c r="L153" s="519">
        <v>16834775.280000001</v>
      </c>
      <c r="M153" s="608">
        <f>SUM(B153:L153)</f>
        <v>97331045.839000002</v>
      </c>
    </row>
    <row r="154" spans="1:13" s="513" customFormat="1" ht="17.100000000000001" customHeight="1">
      <c r="A154" s="494" t="s">
        <v>521</v>
      </c>
      <c r="B154" s="519">
        <v>5287531.4962000009</v>
      </c>
      <c r="C154" s="519">
        <v>12948225.541399999</v>
      </c>
      <c r="D154" s="519">
        <v>19962567.068999998</v>
      </c>
      <c r="E154" s="519">
        <v>28006302.991999999</v>
      </c>
      <c r="F154" s="519">
        <v>32196926.416000001</v>
      </c>
      <c r="G154" s="519">
        <v>37830609.836999997</v>
      </c>
      <c r="H154" s="519">
        <v>73169679.546999991</v>
      </c>
      <c r="I154" s="519">
        <v>72073644.722000003</v>
      </c>
      <c r="J154" s="519">
        <v>147047621.19499999</v>
      </c>
      <c r="K154" s="519">
        <v>112806429.634</v>
      </c>
      <c r="L154" s="519">
        <v>928103886.93400002</v>
      </c>
      <c r="M154" s="608">
        <f>SUM(B154:L154)</f>
        <v>1469433425.3836</v>
      </c>
    </row>
    <row r="155" spans="1:13" s="513" customFormat="1" ht="17.100000000000001" customHeight="1">
      <c r="A155" s="494" t="s">
        <v>524</v>
      </c>
      <c r="B155" s="519">
        <v>18868390.098200001</v>
      </c>
      <c r="C155" s="519">
        <v>55955579.683000006</v>
      </c>
      <c r="D155" s="519">
        <v>94269357.275999993</v>
      </c>
      <c r="E155" s="519">
        <v>120047581.898</v>
      </c>
      <c r="F155" s="519">
        <v>143918186.17500001</v>
      </c>
      <c r="G155" s="519">
        <v>157438630.655</v>
      </c>
      <c r="H155" s="519">
        <v>355430999.38</v>
      </c>
      <c r="I155" s="519">
        <v>367941728.91999996</v>
      </c>
      <c r="J155" s="519">
        <v>886771356.66100001</v>
      </c>
      <c r="K155" s="519">
        <v>813168983.01600003</v>
      </c>
      <c r="L155" s="519">
        <v>3124650049.6669998</v>
      </c>
      <c r="M155" s="608">
        <f>SUM(B155:L155)</f>
        <v>6138460843.4291992</v>
      </c>
    </row>
    <row r="156" spans="1:13" s="513" customFormat="1" ht="17.100000000000001" customHeight="1">
      <c r="A156" s="494"/>
      <c r="B156" s="519"/>
      <c r="C156" s="519"/>
      <c r="D156" s="519"/>
      <c r="E156" s="519"/>
      <c r="F156" s="519"/>
      <c r="G156" s="519"/>
      <c r="H156" s="519"/>
      <c r="I156" s="519"/>
      <c r="J156" s="519"/>
      <c r="K156" s="519"/>
      <c r="L156" s="519"/>
      <c r="M156" s="608"/>
    </row>
    <row r="157" spans="1:13" s="513" customFormat="1" ht="17.100000000000001" customHeight="1">
      <c r="A157" s="494" t="s">
        <v>527</v>
      </c>
      <c r="B157" s="519">
        <v>1523082.3089999999</v>
      </c>
      <c r="C157" s="519">
        <v>5224026.9489999991</v>
      </c>
      <c r="D157" s="519">
        <v>9023265.4969999995</v>
      </c>
      <c r="E157" s="519">
        <v>10735158.314999999</v>
      </c>
      <c r="F157" s="519">
        <v>13555625.93</v>
      </c>
      <c r="G157" s="519">
        <v>16843866.252999999</v>
      </c>
      <c r="H157" s="519">
        <v>35311855.033</v>
      </c>
      <c r="I157" s="519">
        <v>35849716.449000001</v>
      </c>
      <c r="J157" s="519">
        <v>74179279.305000007</v>
      </c>
      <c r="K157" s="519">
        <v>58252971.127999999</v>
      </c>
      <c r="L157" s="519">
        <v>127378509.14399999</v>
      </c>
      <c r="M157" s="608">
        <f>SUM(B157:L157)</f>
        <v>387877356.31200004</v>
      </c>
    </row>
    <row r="158" spans="1:13" s="513" customFormat="1" ht="17.100000000000001" customHeight="1">
      <c r="A158" s="494" t="s">
        <v>530</v>
      </c>
      <c r="B158" s="519">
        <v>688213.85199999996</v>
      </c>
      <c r="C158" s="519">
        <v>1805833.0929999999</v>
      </c>
      <c r="D158" s="519">
        <v>3336269.96</v>
      </c>
      <c r="E158" s="519">
        <v>4449037.8459999999</v>
      </c>
      <c r="F158" s="519">
        <v>6141774.7620000001</v>
      </c>
      <c r="G158" s="519">
        <v>6269282.5130000003</v>
      </c>
      <c r="H158" s="519">
        <v>10455450.009</v>
      </c>
      <c r="I158" s="519">
        <v>9541240.3669999987</v>
      </c>
      <c r="J158" s="519">
        <v>21240391.010000002</v>
      </c>
      <c r="K158" s="519">
        <v>15133679</v>
      </c>
      <c r="L158" s="519">
        <v>20904589.090999998</v>
      </c>
      <c r="M158" s="608">
        <f>SUM(B158:L158)</f>
        <v>99965761.502999991</v>
      </c>
    </row>
    <row r="159" spans="1:13" s="513" customFormat="1" ht="17.100000000000001" customHeight="1">
      <c r="A159" s="494" t="s">
        <v>533</v>
      </c>
      <c r="B159" s="519">
        <v>4624510.5923999995</v>
      </c>
      <c r="C159" s="519">
        <v>15980658.822000001</v>
      </c>
      <c r="D159" s="519">
        <v>30299818.633000001</v>
      </c>
      <c r="E159" s="519">
        <v>35594568.807999998</v>
      </c>
      <c r="F159" s="519">
        <v>40677916.427000001</v>
      </c>
      <c r="G159" s="519">
        <v>39293771.166000001</v>
      </c>
      <c r="H159" s="519">
        <v>79291114.729000002</v>
      </c>
      <c r="I159" s="519">
        <v>65670966.228</v>
      </c>
      <c r="J159" s="519">
        <v>121718952.162</v>
      </c>
      <c r="K159" s="519">
        <v>83818224.483999997</v>
      </c>
      <c r="L159" s="519">
        <v>249218801.03600001</v>
      </c>
      <c r="M159" s="608">
        <f>SUM(B159:L159)</f>
        <v>766189303.08739996</v>
      </c>
    </row>
    <row r="160" spans="1:13" s="513" customFormat="1" ht="17.100000000000001" customHeight="1">
      <c r="A160" s="494" t="s">
        <v>536</v>
      </c>
      <c r="B160" s="519">
        <v>826214.82459999993</v>
      </c>
      <c r="C160" s="519">
        <v>2377084.0049999999</v>
      </c>
      <c r="D160" s="442">
        <v>4163723.2169999997</v>
      </c>
      <c r="E160" s="442">
        <v>6062974.5539999995</v>
      </c>
      <c r="F160" s="519">
        <v>4836304.2869999995</v>
      </c>
      <c r="G160" s="519">
        <v>5579783.3219999997</v>
      </c>
      <c r="H160" s="519">
        <v>9855849.9079999998</v>
      </c>
      <c r="I160" s="519">
        <v>8260157.8859999999</v>
      </c>
      <c r="J160" s="519">
        <v>12206617.098999999</v>
      </c>
      <c r="K160" s="519">
        <v>8057212.2529999996</v>
      </c>
      <c r="L160" s="519">
        <v>30268663.741</v>
      </c>
      <c r="M160" s="608">
        <f>SUM(B160:L160)</f>
        <v>92494585.096599996</v>
      </c>
    </row>
    <row r="161" spans="1:13" s="513" customFormat="1" ht="17.100000000000001" customHeight="1">
      <c r="A161" s="494" t="s">
        <v>531</v>
      </c>
      <c r="B161" s="519">
        <v>3080359.9287999999</v>
      </c>
      <c r="C161" s="519">
        <v>7302587.9079999998</v>
      </c>
      <c r="D161" s="519">
        <v>10725150.054</v>
      </c>
      <c r="E161" s="519">
        <v>13547869.842</v>
      </c>
      <c r="F161" s="519">
        <v>15206376.982999999</v>
      </c>
      <c r="G161" s="519">
        <v>17046095.82</v>
      </c>
      <c r="H161" s="519">
        <v>38484210.478</v>
      </c>
      <c r="I161" s="519">
        <v>38827083.637000002</v>
      </c>
      <c r="J161" s="519">
        <v>107584879.51100001</v>
      </c>
      <c r="K161" s="519">
        <v>111648837.77</v>
      </c>
      <c r="L161" s="519">
        <v>802253636.30900002</v>
      </c>
      <c r="M161" s="608">
        <f>SUM(B161:L161)</f>
        <v>1165707088.2407999</v>
      </c>
    </row>
    <row r="162" spans="1:13" s="513" customFormat="1" ht="17.100000000000001" customHeight="1">
      <c r="A162" s="494"/>
      <c r="B162" s="519"/>
      <c r="C162" s="519"/>
      <c r="D162" s="519"/>
      <c r="E162" s="519"/>
      <c r="F162" s="519"/>
      <c r="G162" s="519"/>
      <c r="H162" s="519"/>
      <c r="I162" s="519"/>
      <c r="J162" s="519"/>
      <c r="K162" s="519"/>
      <c r="L162" s="519"/>
      <c r="M162" s="608"/>
    </row>
    <row r="163" spans="1:13" s="513" customFormat="1" ht="17.100000000000001" customHeight="1">
      <c r="A163" s="494" t="s">
        <v>541</v>
      </c>
      <c r="B163" s="519">
        <v>1258167.0090999999</v>
      </c>
      <c r="C163" s="519">
        <v>2686940.7909999997</v>
      </c>
      <c r="D163" s="519">
        <v>3612650.5459999996</v>
      </c>
      <c r="E163" s="519">
        <v>4915472.3830000004</v>
      </c>
      <c r="F163" s="519">
        <v>5694159.5800000001</v>
      </c>
      <c r="G163" s="519">
        <v>7294525.8169999998</v>
      </c>
      <c r="H163" s="519">
        <v>14966554.405999999</v>
      </c>
      <c r="I163" s="519">
        <v>19113655.942000002</v>
      </c>
      <c r="J163" s="519">
        <v>51438561.045999996</v>
      </c>
      <c r="K163" s="519">
        <v>56731191.483000003</v>
      </c>
      <c r="L163" s="519">
        <v>751895674.07599998</v>
      </c>
      <c r="M163" s="608">
        <f>SUM(B163:L163)</f>
        <v>919607553.07910001</v>
      </c>
    </row>
    <row r="164" spans="1:13" s="513" customFormat="1" ht="17.100000000000001" customHeight="1">
      <c r="A164" s="494" t="s">
        <v>28</v>
      </c>
      <c r="B164" s="442">
        <v>842726.31609999994</v>
      </c>
      <c r="C164" s="442">
        <v>3126744.1999999997</v>
      </c>
      <c r="D164" s="442">
        <v>5330447.26</v>
      </c>
      <c r="E164" s="442">
        <v>6756990.2249999996</v>
      </c>
      <c r="F164" s="442">
        <v>7735622.3279999997</v>
      </c>
      <c r="G164" s="442">
        <v>6817431.7379999999</v>
      </c>
      <c r="H164" s="442">
        <v>14997476.971000001</v>
      </c>
      <c r="I164" s="442">
        <v>11927852.837000001</v>
      </c>
      <c r="J164" s="442">
        <v>22976145.272</v>
      </c>
      <c r="K164" s="442">
        <v>14605186.380999999</v>
      </c>
      <c r="L164" s="442">
        <v>45491485.472000003</v>
      </c>
      <c r="M164" s="608">
        <f>SUM(B164:L164)</f>
        <v>140608109.00010002</v>
      </c>
    </row>
    <row r="165" spans="1:13" s="513" customFormat="1" ht="17.100000000000001" customHeight="1">
      <c r="A165" s="494" t="s">
        <v>546</v>
      </c>
      <c r="B165" s="442">
        <v>2459393.5559999999</v>
      </c>
      <c r="C165" s="442">
        <v>7542328.0940000005</v>
      </c>
      <c r="D165" s="442">
        <v>13116033.010000002</v>
      </c>
      <c r="E165" s="442">
        <v>17524280.993000001</v>
      </c>
      <c r="F165" s="442">
        <v>19798061.213</v>
      </c>
      <c r="G165" s="442">
        <v>21512226.776999999</v>
      </c>
      <c r="H165" s="442">
        <v>47745509.113000005</v>
      </c>
      <c r="I165" s="442">
        <v>43755739.502000004</v>
      </c>
      <c r="J165" s="442">
        <v>91584083.980000004</v>
      </c>
      <c r="K165" s="442">
        <v>81779719.363999993</v>
      </c>
      <c r="L165" s="442">
        <v>465018387.338</v>
      </c>
      <c r="M165" s="608">
        <f>SUM(B165:L165)</f>
        <v>811835762.94000006</v>
      </c>
    </row>
    <row r="166" spans="1:13" s="513" customFormat="1" ht="17.100000000000001" customHeight="1">
      <c r="A166" s="494" t="s">
        <v>549</v>
      </c>
      <c r="B166" s="442">
        <v>910250.00199999998</v>
      </c>
      <c r="C166" s="442">
        <v>2429562.6529999999</v>
      </c>
      <c r="D166" s="442">
        <v>3991485.8100000005</v>
      </c>
      <c r="E166" s="442">
        <v>6460452.0080000004</v>
      </c>
      <c r="F166" s="442">
        <v>6269066.2860000003</v>
      </c>
      <c r="G166" s="442">
        <v>6853302.5609999998</v>
      </c>
      <c r="H166" s="442">
        <v>12142835.063999999</v>
      </c>
      <c r="I166" s="442">
        <v>9884742.2359999996</v>
      </c>
      <c r="J166" s="442">
        <v>18243281.500999998</v>
      </c>
      <c r="K166" s="442">
        <v>12670800.147</v>
      </c>
      <c r="L166" s="442">
        <v>34593310.222000003</v>
      </c>
      <c r="M166" s="608">
        <f>SUM(B166:L166)</f>
        <v>114449088.49000001</v>
      </c>
    </row>
    <row r="167" spans="1:13" s="513" customFormat="1" ht="17.100000000000001" customHeight="1">
      <c r="A167" s="494" t="s">
        <v>551</v>
      </c>
      <c r="B167" s="442">
        <v>10340949.8967</v>
      </c>
      <c r="C167" s="442">
        <v>36742782.685000002</v>
      </c>
      <c r="D167" s="442">
        <v>64685883.657999992</v>
      </c>
      <c r="E167" s="442">
        <v>82397785.365999997</v>
      </c>
      <c r="F167" s="442">
        <v>96907665.443000004</v>
      </c>
      <c r="G167" s="442">
        <v>106256488.964</v>
      </c>
      <c r="H167" s="442">
        <v>220568822.81299999</v>
      </c>
      <c r="I167" s="442">
        <v>220444924.89899999</v>
      </c>
      <c r="J167" s="442">
        <v>474586284.42799997</v>
      </c>
      <c r="K167" s="442">
        <v>384093386.68800002</v>
      </c>
      <c r="L167" s="442">
        <v>865650345.78799999</v>
      </c>
      <c r="M167" s="608">
        <f>SUM(B167:L167)</f>
        <v>2562675320.6286998</v>
      </c>
    </row>
    <row r="168" spans="1:13" s="513" customFormat="1" ht="17.100000000000001" customHeight="1">
      <c r="A168" s="494"/>
      <c r="B168" s="442"/>
      <c r="C168" s="442"/>
      <c r="D168" s="442"/>
      <c r="E168" s="442"/>
      <c r="F168" s="442"/>
      <c r="G168" s="442"/>
      <c r="H168" s="442"/>
      <c r="I168" s="442"/>
      <c r="J168" s="442"/>
      <c r="K168" s="442"/>
      <c r="L168" s="442"/>
      <c r="M168" s="608"/>
    </row>
    <row r="169" spans="1:13" s="513" customFormat="1" ht="17.100000000000001" customHeight="1">
      <c r="A169" s="494" t="s">
        <v>553</v>
      </c>
      <c r="B169" s="442">
        <v>4057666.7133999998</v>
      </c>
      <c r="C169" s="442">
        <v>12304713.894000001</v>
      </c>
      <c r="D169" s="442">
        <v>19598950.432999998</v>
      </c>
      <c r="E169" s="442">
        <v>25929411.48</v>
      </c>
      <c r="F169" s="442">
        <v>32969799.201000001</v>
      </c>
      <c r="G169" s="442">
        <v>39682391.306999996</v>
      </c>
      <c r="H169" s="442">
        <v>73064084.883000001</v>
      </c>
      <c r="I169" s="442">
        <v>64252201.527999997</v>
      </c>
      <c r="J169" s="442">
        <v>120780443.36300001</v>
      </c>
      <c r="K169" s="442">
        <v>84585212.753000006</v>
      </c>
      <c r="L169" s="442">
        <v>253209148.62</v>
      </c>
      <c r="M169" s="608">
        <f>SUM(B169:L169)</f>
        <v>730434024.17540002</v>
      </c>
    </row>
    <row r="170" spans="1:13" s="513" customFormat="1" ht="17.100000000000001" customHeight="1">
      <c r="A170" s="442" t="s">
        <v>556</v>
      </c>
      <c r="B170" s="442">
        <v>2075137.5500000003</v>
      </c>
      <c r="C170" s="442">
        <v>7852833.6510000005</v>
      </c>
      <c r="D170" s="442">
        <v>14383852.229</v>
      </c>
      <c r="E170" s="442">
        <v>17841607.695999999</v>
      </c>
      <c r="F170" s="442">
        <v>20385361.909000002</v>
      </c>
      <c r="G170" s="442">
        <v>21158764.471999999</v>
      </c>
      <c r="H170" s="442">
        <v>43222044.273000002</v>
      </c>
      <c r="I170" s="442">
        <v>38480144.858999997</v>
      </c>
      <c r="J170" s="442">
        <v>69565111.503999993</v>
      </c>
      <c r="K170" s="442">
        <v>48172762.075999998</v>
      </c>
      <c r="L170" s="442">
        <v>69307391.715000004</v>
      </c>
      <c r="M170" s="608">
        <f>SUM(B170:L170)</f>
        <v>352445011.93400002</v>
      </c>
    </row>
    <row r="171" spans="1:13" s="513" customFormat="1" ht="17.100000000000001" customHeight="1">
      <c r="A171" s="495" t="s">
        <v>559</v>
      </c>
      <c r="B171" s="446">
        <v>596540.397</v>
      </c>
      <c r="C171" s="446">
        <v>1323264.6140000001</v>
      </c>
      <c r="D171" s="446">
        <v>2051486.2139999997</v>
      </c>
      <c r="E171" s="446">
        <v>3498629.28</v>
      </c>
      <c r="F171" s="446">
        <v>3948050.628</v>
      </c>
      <c r="G171" s="446">
        <v>4103614.787</v>
      </c>
      <c r="H171" s="446">
        <v>7915340.818</v>
      </c>
      <c r="I171" s="446">
        <v>7513969.1519999998</v>
      </c>
      <c r="J171" s="446">
        <v>18922066.868999999</v>
      </c>
      <c r="K171" s="446">
        <v>16988827.844999999</v>
      </c>
      <c r="L171" s="446">
        <v>98393459.679000005</v>
      </c>
      <c r="M171" s="608">
        <f>SUM(B171:L171)</f>
        <v>165255250.28299999</v>
      </c>
    </row>
    <row r="172" spans="1:13" s="513" customFormat="1" ht="17.100000000000001" customHeight="1">
      <c r="A172" s="495" t="s">
        <v>562</v>
      </c>
      <c r="B172" s="446">
        <v>8163831.0253999997</v>
      </c>
      <c r="C172" s="446">
        <v>23653032.780000001</v>
      </c>
      <c r="D172" s="446">
        <v>38971788.979000002</v>
      </c>
      <c r="E172" s="446">
        <v>49459177.963</v>
      </c>
      <c r="F172" s="446">
        <v>54221389.831</v>
      </c>
      <c r="G172" s="446">
        <v>60716694.004000001</v>
      </c>
      <c r="H172" s="446">
        <v>119632308.419</v>
      </c>
      <c r="I172" s="446">
        <v>105330567.70200001</v>
      </c>
      <c r="J172" s="446">
        <v>220099903.831</v>
      </c>
      <c r="K172" s="446">
        <v>170655444.373</v>
      </c>
      <c r="L172" s="446">
        <v>677858392.83200002</v>
      </c>
      <c r="M172" s="608">
        <f>SUM(B172:L172)</f>
        <v>1528762531.7393999</v>
      </c>
    </row>
    <row r="173" spans="1:13" s="513" customFormat="1" ht="17.100000000000001" customHeight="1">
      <c r="A173" s="494" t="s">
        <v>438</v>
      </c>
      <c r="B173" s="442">
        <v>3223331.3448000001</v>
      </c>
      <c r="C173" s="442">
        <v>10706435.469000001</v>
      </c>
      <c r="D173" s="442">
        <v>17620336.629000001</v>
      </c>
      <c r="E173" s="442">
        <v>25044258.782000002</v>
      </c>
      <c r="F173" s="442">
        <v>26843769.958999999</v>
      </c>
      <c r="G173" s="442">
        <v>32586483.204</v>
      </c>
      <c r="H173" s="442">
        <v>72174333.997999996</v>
      </c>
      <c r="I173" s="442">
        <v>81260431.43900001</v>
      </c>
      <c r="J173" s="442">
        <v>179406354.271</v>
      </c>
      <c r="K173" s="442">
        <v>151915420.63100001</v>
      </c>
      <c r="L173" s="442">
        <v>533602574.51599997</v>
      </c>
      <c r="M173" s="608">
        <f>SUM(B173:L173)</f>
        <v>1134383730.2428</v>
      </c>
    </row>
    <row r="174" spans="1:13" s="542" customFormat="1" ht="18">
      <c r="A174" s="521" t="s">
        <v>734</v>
      </c>
      <c r="B174" s="541"/>
      <c r="C174" s="541"/>
      <c r="D174" s="541"/>
      <c r="E174" s="541"/>
      <c r="F174" s="541"/>
      <c r="G174" s="541"/>
      <c r="H174" s="541"/>
      <c r="I174" s="541"/>
      <c r="J174" s="541"/>
      <c r="K174" s="541"/>
      <c r="L174" s="541"/>
      <c r="M174" s="621"/>
    </row>
    <row r="175" spans="1:13" ht="17.100000000000001" customHeight="1">
      <c r="A175" s="507" t="s">
        <v>712</v>
      </c>
      <c r="B175" s="543"/>
      <c r="C175" s="543"/>
      <c r="D175" s="543"/>
      <c r="E175" s="543"/>
      <c r="F175" s="543"/>
      <c r="G175" s="543"/>
      <c r="H175" s="543"/>
      <c r="I175" s="543"/>
      <c r="J175" s="543"/>
      <c r="K175" s="543"/>
      <c r="L175" s="543"/>
      <c r="M175" s="622"/>
    </row>
    <row r="176" spans="1:13" ht="17.100000000000001" customHeight="1">
      <c r="A176" s="508" t="str">
        <f>A132</f>
        <v>Taxable Year 2015</v>
      </c>
      <c r="B176" s="544"/>
      <c r="C176" s="544"/>
      <c r="D176" s="544"/>
      <c r="E176" s="544"/>
      <c r="F176" s="544"/>
      <c r="G176" s="544"/>
      <c r="H176" s="544"/>
      <c r="I176" s="544"/>
      <c r="J176" s="544"/>
      <c r="K176" s="544"/>
      <c r="L176" s="544"/>
      <c r="M176" s="623"/>
    </row>
    <row r="177" spans="1:13" ht="17.100000000000001" customHeight="1" thickBot="1">
      <c r="B177" s="523">
        <f>SUM(B151:B173)</f>
        <v>84065182.407049999</v>
      </c>
      <c r="C177" s="523">
        <f t="shared" ref="C177:M177" si="4">SUM(C151:C173)</f>
        <v>254339197.94439998</v>
      </c>
      <c r="D177" s="523">
        <f t="shared" si="4"/>
        <v>430344989.96999997</v>
      </c>
      <c r="E177" s="523">
        <f t="shared" si="4"/>
        <v>558306241.40999997</v>
      </c>
      <c r="F177" s="523">
        <f t="shared" si="4"/>
        <v>645957441.81800008</v>
      </c>
      <c r="G177" s="523">
        <f t="shared" si="4"/>
        <v>718520529.10339987</v>
      </c>
      <c r="H177" s="523">
        <f t="shared" si="4"/>
        <v>1517405492.6522996</v>
      </c>
      <c r="I177" s="523">
        <f t="shared" si="4"/>
        <v>1521847876.2690001</v>
      </c>
      <c r="J177" s="523">
        <f t="shared" si="4"/>
        <v>3490738377.4399996</v>
      </c>
      <c r="K177" s="523">
        <f t="shared" si="4"/>
        <v>3067593757.4860001</v>
      </c>
      <c r="L177" s="523">
        <f t="shared" si="4"/>
        <v>15002288764.115999</v>
      </c>
      <c r="M177" s="523">
        <f t="shared" si="4"/>
        <v>27291407850.616154</v>
      </c>
    </row>
    <row r="178" spans="1:13" ht="17.100000000000001" customHeight="1">
      <c r="A178" s="510"/>
      <c r="B178" s="524"/>
      <c r="C178" s="512"/>
      <c r="D178" s="512"/>
      <c r="E178" s="512"/>
      <c r="F178" s="512"/>
      <c r="G178" s="512"/>
      <c r="H178" s="512"/>
      <c r="I178" s="512"/>
      <c r="J178" s="512"/>
      <c r="K178" s="512"/>
      <c r="L178" s="512"/>
      <c r="M178" s="611" t="s">
        <v>18</v>
      </c>
    </row>
    <row r="179" spans="1:13" ht="17.100000000000001" customHeight="1">
      <c r="A179" s="514"/>
      <c r="B179" s="515"/>
      <c r="C179" s="515" t="s">
        <v>713</v>
      </c>
      <c r="D179" s="515" t="s">
        <v>714</v>
      </c>
      <c r="E179" s="515" t="s">
        <v>715</v>
      </c>
      <c r="F179" s="515" t="s">
        <v>716</v>
      </c>
      <c r="G179" s="515" t="s">
        <v>717</v>
      </c>
      <c r="H179" s="515" t="s">
        <v>718</v>
      </c>
      <c r="I179" s="515" t="s">
        <v>719</v>
      </c>
      <c r="J179" s="515" t="s">
        <v>720</v>
      </c>
      <c r="K179" s="515" t="s">
        <v>721</v>
      </c>
      <c r="L179" s="515" t="s">
        <v>722</v>
      </c>
      <c r="M179" s="612" t="s">
        <v>397</v>
      </c>
    </row>
    <row r="180" spans="1:13" ht="17.100000000000001" customHeight="1">
      <c r="A180" s="516" t="s">
        <v>27</v>
      </c>
      <c r="B180" s="515" t="s">
        <v>723</v>
      </c>
      <c r="C180" s="515" t="s">
        <v>724</v>
      </c>
      <c r="D180" s="515" t="s">
        <v>725</v>
      </c>
      <c r="E180" s="515" t="s">
        <v>726</v>
      </c>
      <c r="F180" s="515" t="s">
        <v>727</v>
      </c>
      <c r="G180" s="515" t="s">
        <v>728</v>
      </c>
      <c r="H180" s="515" t="s">
        <v>729</v>
      </c>
      <c r="I180" s="515" t="s">
        <v>730</v>
      </c>
      <c r="J180" s="515" t="s">
        <v>731</v>
      </c>
      <c r="K180" s="515" t="s">
        <v>732</v>
      </c>
      <c r="L180" s="515" t="s">
        <v>733</v>
      </c>
      <c r="M180" s="612" t="s">
        <v>24</v>
      </c>
    </row>
    <row r="181" spans="1:13" ht="17.100000000000001" customHeight="1">
      <c r="A181" s="495"/>
      <c r="B181" s="528"/>
      <c r="C181" s="528"/>
      <c r="D181" s="528"/>
      <c r="E181" s="528"/>
      <c r="F181" s="528"/>
      <c r="G181" s="528"/>
      <c r="H181" s="528"/>
      <c r="I181" s="528"/>
      <c r="J181" s="528"/>
      <c r="K181" s="528"/>
      <c r="L181" s="528"/>
      <c r="M181" s="613"/>
    </row>
    <row r="182" spans="1:13" s="513" customFormat="1" ht="17.100000000000001" customHeight="1">
      <c r="A182" s="494" t="s">
        <v>442</v>
      </c>
      <c r="B182" s="451">
        <v>1069862.5765999998</v>
      </c>
      <c r="C182" s="451">
        <v>3681518.9010000001</v>
      </c>
      <c r="D182" s="451">
        <v>6434039.2319999998</v>
      </c>
      <c r="E182" s="451">
        <v>9633921.0510000009</v>
      </c>
      <c r="F182" s="451">
        <v>10325545.172</v>
      </c>
      <c r="G182" s="451">
        <v>13257094.885</v>
      </c>
      <c r="H182" s="451">
        <v>27914675.375</v>
      </c>
      <c r="I182" s="451">
        <v>30192238.332000002</v>
      </c>
      <c r="J182" s="451">
        <v>72294502.614999995</v>
      </c>
      <c r="K182" s="451">
        <v>60353644.343999997</v>
      </c>
      <c r="L182" s="451">
        <v>157204366.22</v>
      </c>
      <c r="M182" s="609">
        <f>SUM(B182:L182)</f>
        <v>392361408.70359993</v>
      </c>
    </row>
    <row r="183" spans="1:13" s="513" customFormat="1" ht="17.100000000000001" customHeight="1">
      <c r="A183" s="494" t="s">
        <v>446</v>
      </c>
      <c r="B183" s="442">
        <v>1627314.1625999999</v>
      </c>
      <c r="C183" s="442">
        <v>4996799.5389999999</v>
      </c>
      <c r="D183" s="442">
        <v>8534704.1960000005</v>
      </c>
      <c r="E183" s="442">
        <v>12428503.848999999</v>
      </c>
      <c r="F183" s="442">
        <v>13901086.762</v>
      </c>
      <c r="G183" s="442">
        <v>14343371.942</v>
      </c>
      <c r="H183" s="442">
        <v>23735266.198399998</v>
      </c>
      <c r="I183" s="442">
        <v>20354251.259999998</v>
      </c>
      <c r="J183" s="442">
        <v>34624329.158</v>
      </c>
      <c r="K183" s="442">
        <v>22316333.629999999</v>
      </c>
      <c r="L183" s="442">
        <v>85827504.096000001</v>
      </c>
      <c r="M183" s="608">
        <f>SUM(B183:L183)</f>
        <v>242689464.79299998</v>
      </c>
    </row>
    <row r="184" spans="1:13" s="513" customFormat="1" ht="17.100000000000001" customHeight="1">
      <c r="A184" s="494" t="s">
        <v>450</v>
      </c>
      <c r="B184" s="442">
        <v>15234623.164999999</v>
      </c>
      <c r="C184" s="442">
        <v>50017642.742600001</v>
      </c>
      <c r="D184" s="442">
        <v>88716080.384000003</v>
      </c>
      <c r="E184" s="442">
        <v>117011623.167</v>
      </c>
      <c r="F184" s="442">
        <v>135478310.861</v>
      </c>
      <c r="G184" s="442">
        <v>146358559.85100001</v>
      </c>
      <c r="H184" s="442">
        <v>297307870.38</v>
      </c>
      <c r="I184" s="442">
        <v>295543427.96500003</v>
      </c>
      <c r="J184" s="442">
        <v>637085069.21519995</v>
      </c>
      <c r="K184" s="442">
        <v>489229701.87400001</v>
      </c>
      <c r="L184" s="442">
        <v>1274312521.454</v>
      </c>
      <c r="M184" s="608">
        <f>SUM(B184:L184)</f>
        <v>3546295431.0587997</v>
      </c>
    </row>
    <row r="185" spans="1:13" s="513" customFormat="1" ht="17.100000000000001" customHeight="1">
      <c r="A185" s="494" t="s">
        <v>454</v>
      </c>
      <c r="B185" s="442">
        <v>17252812.916299999</v>
      </c>
      <c r="C185" s="442">
        <v>65168069.774999999</v>
      </c>
      <c r="D185" s="442">
        <v>119524433.78300001</v>
      </c>
      <c r="E185" s="442">
        <v>153369018.11300001</v>
      </c>
      <c r="F185" s="442">
        <v>168398198.70300001</v>
      </c>
      <c r="G185" s="442">
        <v>170839911.27180001</v>
      </c>
      <c r="H185" s="442">
        <v>337777477.67400002</v>
      </c>
      <c r="I185" s="442">
        <v>306588610.80699998</v>
      </c>
      <c r="J185" s="442">
        <v>620255891.04299998</v>
      </c>
      <c r="K185" s="442">
        <v>451798110.579</v>
      </c>
      <c r="L185" s="442">
        <v>1791401587.971</v>
      </c>
      <c r="M185" s="608">
        <f>SUM(B185:L185)</f>
        <v>4202374122.6360998</v>
      </c>
    </row>
    <row r="186" spans="1:13" s="513" customFormat="1" ht="17.100000000000001" customHeight="1">
      <c r="A186" s="494" t="s">
        <v>458</v>
      </c>
      <c r="B186" s="442">
        <v>473665.21</v>
      </c>
      <c r="C186" s="442">
        <v>1804056.497</v>
      </c>
      <c r="D186" s="442">
        <v>2832469.3289999999</v>
      </c>
      <c r="E186" s="442">
        <v>3605410.659</v>
      </c>
      <c r="F186" s="442">
        <v>3907819.0750000002</v>
      </c>
      <c r="G186" s="442">
        <v>3569690.0449999999</v>
      </c>
      <c r="H186" s="442">
        <v>8269704.9609999992</v>
      </c>
      <c r="I186" s="442">
        <v>6657700.2489999998</v>
      </c>
      <c r="J186" s="442">
        <v>13789412.513</v>
      </c>
      <c r="K186" s="442">
        <v>9283806.6960000005</v>
      </c>
      <c r="L186" s="442">
        <v>22831031.899</v>
      </c>
      <c r="M186" s="608">
        <f>SUM(B186:L186)</f>
        <v>77024767.133000001</v>
      </c>
    </row>
    <row r="187" spans="1:13" s="513" customFormat="1" ht="17.100000000000001" customHeight="1">
      <c r="A187" s="494"/>
      <c r="B187" s="442"/>
      <c r="C187" s="442"/>
      <c r="D187" s="442"/>
      <c r="E187" s="442"/>
      <c r="F187" s="442"/>
      <c r="G187" s="442"/>
      <c r="H187" s="442"/>
      <c r="I187" s="442"/>
      <c r="J187" s="442"/>
      <c r="K187" s="442"/>
      <c r="L187" s="442"/>
      <c r="M187" s="608"/>
    </row>
    <row r="188" spans="1:13" s="513" customFormat="1" ht="17.100000000000001" customHeight="1">
      <c r="A188" s="494" t="s">
        <v>462</v>
      </c>
      <c r="B188" s="442">
        <v>3053187.6140999999</v>
      </c>
      <c r="C188" s="442">
        <v>12970760.165999999</v>
      </c>
      <c r="D188" s="442">
        <v>23911588.273000002</v>
      </c>
      <c r="E188" s="442">
        <v>30019762.394000001</v>
      </c>
      <c r="F188" s="442">
        <v>33429552.412</v>
      </c>
      <c r="G188" s="442">
        <v>35132435.851999998</v>
      </c>
      <c r="H188" s="442">
        <v>64810192.640000001</v>
      </c>
      <c r="I188" s="442">
        <v>51224798.011999995</v>
      </c>
      <c r="J188" s="442">
        <v>77496529.292999998</v>
      </c>
      <c r="K188" s="442">
        <v>48487005.984999999</v>
      </c>
      <c r="L188" s="442">
        <v>79732364.753999993</v>
      </c>
      <c r="M188" s="608">
        <f>SUM(B188:L188)</f>
        <v>460268177.39510006</v>
      </c>
    </row>
    <row r="189" spans="1:13" s="513" customFormat="1" ht="17.100000000000001" customHeight="1">
      <c r="A189" s="494" t="s">
        <v>466</v>
      </c>
      <c r="B189" s="442">
        <v>1159686.763</v>
      </c>
      <c r="C189" s="442">
        <v>2399294.9870000002</v>
      </c>
      <c r="D189" s="442">
        <v>3517529.4869999997</v>
      </c>
      <c r="E189" s="442">
        <v>4530856.7309999997</v>
      </c>
      <c r="F189" s="442">
        <v>5186359.8370000003</v>
      </c>
      <c r="G189" s="442">
        <v>6179306.3370000003</v>
      </c>
      <c r="H189" s="442">
        <v>13692003.248</v>
      </c>
      <c r="I189" s="442">
        <v>17641321.293000001</v>
      </c>
      <c r="J189" s="442">
        <v>47385040</v>
      </c>
      <c r="K189" s="442">
        <v>53782131.608000003</v>
      </c>
      <c r="L189" s="442">
        <v>270649903.264</v>
      </c>
      <c r="M189" s="608">
        <f>SUM(B189:L189)</f>
        <v>426123433.55500001</v>
      </c>
    </row>
    <row r="190" spans="1:13" s="513" customFormat="1" ht="17.100000000000001" customHeight="1">
      <c r="A190" s="494" t="s">
        <v>470</v>
      </c>
      <c r="B190" s="442">
        <v>6474109.1884000003</v>
      </c>
      <c r="C190" s="442">
        <v>26262303.743000001</v>
      </c>
      <c r="D190" s="442">
        <v>51906429.439999998</v>
      </c>
      <c r="E190" s="442">
        <v>67055680.847999997</v>
      </c>
      <c r="F190" s="442">
        <v>72650398.476999998</v>
      </c>
      <c r="G190" s="442">
        <v>78458553.886000007</v>
      </c>
      <c r="H190" s="442">
        <v>163704794.24199998</v>
      </c>
      <c r="I190" s="442">
        <v>160856097.43199998</v>
      </c>
      <c r="J190" s="442">
        <v>335281992.95300001</v>
      </c>
      <c r="K190" s="442">
        <v>239167891.51699999</v>
      </c>
      <c r="L190" s="442">
        <v>472391994.14899999</v>
      </c>
      <c r="M190" s="608">
        <f>SUM(B190:L190)</f>
        <v>1674210245.8753998</v>
      </c>
    </row>
    <row r="191" spans="1:13" s="513" customFormat="1" ht="17.100000000000001" customHeight="1">
      <c r="A191" s="494" t="s">
        <v>474</v>
      </c>
      <c r="B191" s="442">
        <v>1609784.2760000001</v>
      </c>
      <c r="C191" s="442">
        <v>4689695.1059999997</v>
      </c>
      <c r="D191" s="442">
        <v>6753147.9539999999</v>
      </c>
      <c r="E191" s="442">
        <v>7725566.023</v>
      </c>
      <c r="F191" s="442">
        <v>8034376.3260000004</v>
      </c>
      <c r="G191" s="442">
        <v>8081630.5549999997</v>
      </c>
      <c r="H191" s="442">
        <v>17832306.079</v>
      </c>
      <c r="I191" s="442">
        <v>15373748.895</v>
      </c>
      <c r="J191" s="442">
        <v>34796007.928999998</v>
      </c>
      <c r="K191" s="442">
        <v>35699943.968999997</v>
      </c>
      <c r="L191" s="442">
        <v>93601144.218999997</v>
      </c>
      <c r="M191" s="608">
        <f>SUM(B191:L191)</f>
        <v>234197351.33099997</v>
      </c>
    </row>
    <row r="192" spans="1:13" s="513" customFormat="1" ht="17.100000000000001" customHeight="1">
      <c r="A192" s="494" t="s">
        <v>478</v>
      </c>
      <c r="B192" s="442">
        <v>19809969.481040001</v>
      </c>
      <c r="C192" s="442">
        <v>71449373.280000001</v>
      </c>
      <c r="D192" s="442">
        <v>124169290.65900001</v>
      </c>
      <c r="E192" s="442">
        <v>155144199.95500001</v>
      </c>
      <c r="F192" s="442">
        <v>176868338.1444</v>
      </c>
      <c r="G192" s="442">
        <v>196199709.70300001</v>
      </c>
      <c r="H192" s="442">
        <v>389284757.59600002</v>
      </c>
      <c r="I192" s="442">
        <v>361048105.21899998</v>
      </c>
      <c r="J192" s="442">
        <v>639804365.33940005</v>
      </c>
      <c r="K192" s="442">
        <v>449712748.19400001</v>
      </c>
      <c r="L192" s="442">
        <v>3776596773.119</v>
      </c>
      <c r="M192" s="608">
        <f t="shared" ref="M192:M202" si="5">SUM(B192:L192)</f>
        <v>6360087630.6898403</v>
      </c>
    </row>
    <row r="193" spans="1:13" s="513" customFormat="1" ht="17.100000000000001" customHeight="1">
      <c r="A193" s="494"/>
      <c r="B193" s="442"/>
      <c r="C193" s="442"/>
      <c r="D193" s="442"/>
      <c r="E193" s="442"/>
      <c r="F193" s="442"/>
      <c r="G193" s="442"/>
      <c r="H193" s="442"/>
      <c r="I193" s="442"/>
      <c r="J193" s="442"/>
      <c r="K193" s="442"/>
      <c r="L193" s="442"/>
      <c r="M193" s="608"/>
    </row>
    <row r="194" spans="1:13" s="513" customFormat="1" ht="17.100000000000001" customHeight="1">
      <c r="A194" s="494" t="s">
        <v>29</v>
      </c>
      <c r="B194" s="442">
        <v>9061021.6940000001</v>
      </c>
      <c r="C194" s="442">
        <v>30991482.9692</v>
      </c>
      <c r="D194" s="442">
        <v>56499838.737000003</v>
      </c>
      <c r="E194" s="442">
        <v>73555969.648000002</v>
      </c>
      <c r="F194" s="442">
        <v>88350916.840000004</v>
      </c>
      <c r="G194" s="442">
        <v>100114154.723</v>
      </c>
      <c r="H194" s="442">
        <v>196936010.56999999</v>
      </c>
      <c r="I194" s="442">
        <v>161946241.68199998</v>
      </c>
      <c r="J194" s="442">
        <v>300746111.18699998</v>
      </c>
      <c r="K194" s="442">
        <v>198321811.17399999</v>
      </c>
      <c r="L194" s="442">
        <v>858399968.19599998</v>
      </c>
      <c r="M194" s="608">
        <f t="shared" si="5"/>
        <v>2074923527.4201999</v>
      </c>
    </row>
    <row r="195" spans="1:13" s="513" customFormat="1" ht="17.100000000000001" customHeight="1">
      <c r="A195" s="494" t="s">
        <v>486</v>
      </c>
      <c r="B195" s="442">
        <v>2206513.8829999999</v>
      </c>
      <c r="C195" s="442">
        <v>6798004.8310000002</v>
      </c>
      <c r="D195" s="442">
        <v>10779289.637</v>
      </c>
      <c r="E195" s="442">
        <v>15441343.181</v>
      </c>
      <c r="F195" s="442">
        <v>18902735.813999999</v>
      </c>
      <c r="G195" s="442">
        <v>20736348.350000001</v>
      </c>
      <c r="H195" s="442">
        <v>45042544.023000002</v>
      </c>
      <c r="I195" s="442">
        <v>44628778.291999996</v>
      </c>
      <c r="J195" s="442">
        <v>92560391.928000003</v>
      </c>
      <c r="K195" s="442">
        <v>86769611.577000007</v>
      </c>
      <c r="L195" s="442">
        <v>307228041.15399998</v>
      </c>
      <c r="M195" s="608">
        <f t="shared" si="5"/>
        <v>651093602.67000008</v>
      </c>
    </row>
    <row r="196" spans="1:13" s="513" customFormat="1" ht="17.100000000000001" customHeight="1">
      <c r="A196" s="494" t="s">
        <v>490</v>
      </c>
      <c r="B196" s="442">
        <v>2063918.7930000001</v>
      </c>
      <c r="C196" s="442">
        <v>7030624.5600000005</v>
      </c>
      <c r="D196" s="442">
        <v>12644650.551000001</v>
      </c>
      <c r="E196" s="442">
        <v>17073983.041999999</v>
      </c>
      <c r="F196" s="442">
        <v>20055937.618999999</v>
      </c>
      <c r="G196" s="442">
        <v>22492369.320999999</v>
      </c>
      <c r="H196" s="442">
        <v>48184994.716000006</v>
      </c>
      <c r="I196" s="442">
        <v>45245940.181999996</v>
      </c>
      <c r="J196" s="442">
        <v>94765811.457000002</v>
      </c>
      <c r="K196" s="442">
        <v>76650808.615999997</v>
      </c>
      <c r="L196" s="442">
        <v>175518948.63999999</v>
      </c>
      <c r="M196" s="608">
        <f t="shared" si="5"/>
        <v>521727987.49699998</v>
      </c>
    </row>
    <row r="197" spans="1:13" s="513" customFormat="1" ht="17.100000000000001" customHeight="1">
      <c r="A197" s="494" t="s">
        <v>494</v>
      </c>
      <c r="B197" s="442">
        <v>6166642.0028000008</v>
      </c>
      <c r="C197" s="442">
        <v>20100848.691</v>
      </c>
      <c r="D197" s="442">
        <v>37234086.075000003</v>
      </c>
      <c r="E197" s="442">
        <v>47393107.823399998</v>
      </c>
      <c r="F197" s="442">
        <v>53096711.825999998</v>
      </c>
      <c r="G197" s="442">
        <v>59863388.627999999</v>
      </c>
      <c r="H197" s="442">
        <v>122446029.838</v>
      </c>
      <c r="I197" s="442">
        <v>130150872.108</v>
      </c>
      <c r="J197" s="442">
        <v>311500086.46700001</v>
      </c>
      <c r="K197" s="442">
        <v>302712989.08899999</v>
      </c>
      <c r="L197" s="442">
        <v>1163334935.2420001</v>
      </c>
      <c r="M197" s="608">
        <f t="shared" si="5"/>
        <v>2253999697.7902002</v>
      </c>
    </row>
    <row r="198" spans="1:13" s="513" customFormat="1" ht="17.100000000000001" customHeight="1">
      <c r="A198" s="494"/>
      <c r="B198" s="442"/>
      <c r="C198" s="442"/>
      <c r="D198" s="442"/>
      <c r="E198" s="442"/>
      <c r="F198" s="442"/>
      <c r="G198" s="442"/>
      <c r="H198" s="442"/>
      <c r="I198" s="442"/>
      <c r="J198" s="442"/>
      <c r="K198" s="442"/>
      <c r="L198" s="442"/>
      <c r="M198" s="608"/>
    </row>
    <row r="199" spans="1:13" s="513" customFormat="1" ht="17.100000000000001" customHeight="1">
      <c r="A199" s="494" t="s">
        <v>30</v>
      </c>
      <c r="B199" s="442">
        <v>37080439.533600003</v>
      </c>
      <c r="C199" s="442">
        <v>109365690.16399999</v>
      </c>
      <c r="D199" s="442">
        <v>180377399.046</v>
      </c>
      <c r="E199" s="442">
        <v>238221000.347</v>
      </c>
      <c r="F199" s="442">
        <v>283308242.21399999</v>
      </c>
      <c r="G199" s="442">
        <v>317688781.90600002</v>
      </c>
      <c r="H199" s="442">
        <v>703914335.62233996</v>
      </c>
      <c r="I199" s="442">
        <v>739497681.07099998</v>
      </c>
      <c r="J199" s="442">
        <v>1661021070.8139999</v>
      </c>
      <c r="K199" s="442">
        <v>1469078432.0650001</v>
      </c>
      <c r="L199" s="442">
        <v>7182395430.9549999</v>
      </c>
      <c r="M199" s="608">
        <f t="shared" si="5"/>
        <v>12921948503.73794</v>
      </c>
    </row>
    <row r="200" spans="1:13" s="513" customFormat="1" ht="17.100000000000001" customHeight="1">
      <c r="A200" s="494" t="s">
        <v>499</v>
      </c>
      <c r="B200" s="442">
        <v>1924063.8130000001</v>
      </c>
      <c r="C200" s="442">
        <v>5886824.6900000004</v>
      </c>
      <c r="D200" s="442">
        <v>11099360.515999999</v>
      </c>
      <c r="E200" s="442">
        <v>16038068.744000001</v>
      </c>
      <c r="F200" s="442">
        <v>17956961.010000002</v>
      </c>
      <c r="G200" s="442">
        <v>21117299.653999999</v>
      </c>
      <c r="H200" s="442">
        <v>43708686.445</v>
      </c>
      <c r="I200" s="442">
        <v>42142864.422999993</v>
      </c>
      <c r="J200" s="442">
        <v>77787355.044</v>
      </c>
      <c r="K200" s="442">
        <v>60406833.925999999</v>
      </c>
      <c r="L200" s="442">
        <v>137964103.26899999</v>
      </c>
      <c r="M200" s="608">
        <f t="shared" si="5"/>
        <v>436032421.53399998</v>
      </c>
    </row>
    <row r="201" spans="1:13" s="513" customFormat="1" ht="17.100000000000001" customHeight="1">
      <c r="A201" s="494" t="s">
        <v>502</v>
      </c>
      <c r="B201" s="442">
        <v>2030067.8535000002</v>
      </c>
      <c r="C201" s="442">
        <v>4895211.0690000001</v>
      </c>
      <c r="D201" s="442">
        <v>6170577.5889999997</v>
      </c>
      <c r="E201" s="442">
        <v>8631977.4340000004</v>
      </c>
      <c r="F201" s="442">
        <v>8938300.2349999994</v>
      </c>
      <c r="G201" s="442">
        <v>10122100.174000001</v>
      </c>
      <c r="H201" s="442">
        <v>17941817.670000002</v>
      </c>
      <c r="I201" s="442">
        <v>16788972.894000001</v>
      </c>
      <c r="J201" s="442">
        <v>39576659.336000003</v>
      </c>
      <c r="K201" s="442">
        <v>30912302.557999998</v>
      </c>
      <c r="L201" s="442">
        <v>200900097.368</v>
      </c>
      <c r="M201" s="608">
        <f t="shared" si="5"/>
        <v>346908084.18050003</v>
      </c>
    </row>
    <row r="202" spans="1:13" s="513" customFormat="1" ht="17.100000000000001" customHeight="1">
      <c r="A202" s="495" t="s">
        <v>505</v>
      </c>
      <c r="B202" s="446">
        <v>2893103.9493</v>
      </c>
      <c r="C202" s="446">
        <v>8434457.2659999989</v>
      </c>
      <c r="D202" s="446">
        <v>14403708.704</v>
      </c>
      <c r="E202" s="446">
        <v>18822311.967999998</v>
      </c>
      <c r="F202" s="446">
        <v>22031664.061999999</v>
      </c>
      <c r="G202" s="446">
        <v>25674580.583999999</v>
      </c>
      <c r="H202" s="446">
        <v>53481913.518000007</v>
      </c>
      <c r="I202" s="446">
        <v>48894854.949000001</v>
      </c>
      <c r="J202" s="446">
        <v>94938972.694000006</v>
      </c>
      <c r="K202" s="446">
        <v>67612395.341999993</v>
      </c>
      <c r="L202" s="446">
        <v>356294516.78299999</v>
      </c>
      <c r="M202" s="608">
        <f t="shared" si="5"/>
        <v>713482479.81929994</v>
      </c>
    </row>
    <row r="203" spans="1:13" ht="17.100000000000001" customHeight="1">
      <c r="A203" s="495"/>
      <c r="B203" s="545"/>
      <c r="C203" s="545"/>
      <c r="D203" s="545"/>
      <c r="E203" s="545"/>
      <c r="F203" s="545"/>
      <c r="G203" s="545"/>
      <c r="H203" s="545"/>
      <c r="I203" s="539"/>
      <c r="J203" s="539"/>
      <c r="K203" s="539"/>
      <c r="L203" s="539"/>
      <c r="M203" s="619"/>
    </row>
    <row r="204" spans="1:13" s="536" customFormat="1" ht="18" customHeight="1">
      <c r="A204" s="534" t="s">
        <v>31</v>
      </c>
      <c r="B204" s="535">
        <f>SUM(B182:B202)+B177</f>
        <v>215255969.28229001</v>
      </c>
      <c r="C204" s="535">
        <f t="shared" ref="C204:L204" si="6">SUM(C182:C202)+C177</f>
        <v>691281856.92119992</v>
      </c>
      <c r="D204" s="535">
        <f t="shared" si="6"/>
        <v>1195853613.562</v>
      </c>
      <c r="E204" s="535">
        <f t="shared" si="6"/>
        <v>1554008546.3874002</v>
      </c>
      <c r="F204" s="535">
        <f t="shared" si="6"/>
        <v>1786778897.2073998</v>
      </c>
      <c r="G204" s="535">
        <f t="shared" si="6"/>
        <v>1968749816.7712002</v>
      </c>
      <c r="H204" s="535">
        <f t="shared" si="6"/>
        <v>4093390873.44804</v>
      </c>
      <c r="I204" s="535">
        <f t="shared" si="6"/>
        <v>4016624381.3339996</v>
      </c>
      <c r="J204" s="535">
        <f t="shared" si="6"/>
        <v>8676447976.4255981</v>
      </c>
      <c r="K204" s="535">
        <f t="shared" si="6"/>
        <v>7219890260.2290001</v>
      </c>
      <c r="L204" s="535">
        <f t="shared" si="6"/>
        <v>33408873996.868004</v>
      </c>
      <c r="M204" s="618">
        <f>SUM(M182:M202)+M177</f>
        <v>64827156188.436127</v>
      </c>
    </row>
    <row r="205" spans="1:13" s="536" customFormat="1" ht="18" customHeight="1">
      <c r="A205" s="534" t="s">
        <v>26</v>
      </c>
      <c r="B205" s="535">
        <f>B144</f>
        <v>458601933.99544001</v>
      </c>
      <c r="C205" s="535">
        <f t="shared" ref="C205:L205" si="7">C144</f>
        <v>1289628914.8515897</v>
      </c>
      <c r="D205" s="535">
        <f t="shared" si="7"/>
        <v>2094504649.8653998</v>
      </c>
      <c r="E205" s="535">
        <f t="shared" si="7"/>
        <v>2778500107.4790006</v>
      </c>
      <c r="F205" s="535">
        <f t="shared" si="7"/>
        <v>3344295644.263</v>
      </c>
      <c r="G205" s="535">
        <f t="shared" si="7"/>
        <v>3769365741.5804</v>
      </c>
      <c r="H205" s="535">
        <f t="shared" si="7"/>
        <v>8392845264.411499</v>
      </c>
      <c r="I205" s="535">
        <f t="shared" si="7"/>
        <v>8705247241.6739998</v>
      </c>
      <c r="J205" s="535">
        <f t="shared" si="7"/>
        <v>21301813592.831604</v>
      </c>
      <c r="K205" s="535">
        <f t="shared" si="7"/>
        <v>20966396303.871601</v>
      </c>
      <c r="L205" s="535">
        <f t="shared" si="7"/>
        <v>133504142368.84129</v>
      </c>
      <c r="M205" s="618">
        <f>M144</f>
        <v>206605341763.66483</v>
      </c>
    </row>
    <row r="206" spans="1:13" s="513" customFormat="1" ht="18" customHeight="1">
      <c r="A206" s="534" t="s">
        <v>735</v>
      </c>
      <c r="B206" s="546">
        <v>66237479.190500006</v>
      </c>
      <c r="C206" s="546">
        <v>134817759.6749</v>
      </c>
      <c r="D206" s="546">
        <v>159912930.98422998</v>
      </c>
      <c r="E206" s="546">
        <v>165191633.90099999</v>
      </c>
      <c r="F206" s="546">
        <v>175592334.36019999</v>
      </c>
      <c r="G206" s="546">
        <v>183535017.25</v>
      </c>
      <c r="H206" s="546">
        <v>359775022.87049997</v>
      </c>
      <c r="I206" s="546">
        <v>326312459.32599998</v>
      </c>
      <c r="J206" s="546">
        <v>691362172.47900999</v>
      </c>
      <c r="K206" s="546">
        <v>530678217.17250001</v>
      </c>
      <c r="L206" s="546">
        <v>4410773747.6936703</v>
      </c>
      <c r="M206" s="755">
        <f>SUM(B206:L206)</f>
        <v>7204188774.9025097</v>
      </c>
    </row>
    <row r="207" spans="1:13" s="536" customFormat="1" ht="17.100000000000001" customHeight="1">
      <c r="A207" s="534"/>
      <c r="B207" s="535"/>
      <c r="C207" s="535"/>
      <c r="D207" s="535"/>
      <c r="E207" s="535"/>
      <c r="F207" s="535"/>
      <c r="G207" s="535"/>
      <c r="H207" s="535"/>
      <c r="I207" s="535"/>
      <c r="J207" s="535"/>
      <c r="K207" s="535"/>
      <c r="L207" s="535"/>
      <c r="M207" s="618"/>
    </row>
    <row r="208" spans="1:13" s="536" customFormat="1" ht="18" customHeight="1">
      <c r="A208" s="534" t="s">
        <v>32</v>
      </c>
      <c r="B208" s="547">
        <f>SUM(B204:B206)</f>
        <v>740095382.46823001</v>
      </c>
      <c r="C208" s="547">
        <f t="shared" ref="C208:K208" si="8">SUM(C204:C206)</f>
        <v>2115728531.4476895</v>
      </c>
      <c r="D208" s="547">
        <f t="shared" si="8"/>
        <v>3450271194.4116297</v>
      </c>
      <c r="E208" s="547">
        <f t="shared" si="8"/>
        <v>4497700287.7674007</v>
      </c>
      <c r="F208" s="547">
        <f t="shared" si="8"/>
        <v>5306666875.8305998</v>
      </c>
      <c r="G208" s="547">
        <f t="shared" si="8"/>
        <v>5921650575.6016006</v>
      </c>
      <c r="H208" s="547">
        <f t="shared" si="8"/>
        <v>12846011160.73004</v>
      </c>
      <c r="I208" s="547">
        <f t="shared" si="8"/>
        <v>13048184082.334</v>
      </c>
      <c r="J208" s="547">
        <f t="shared" si="8"/>
        <v>30669623741.736214</v>
      </c>
      <c r="K208" s="547">
        <f t="shared" si="8"/>
        <v>28716964781.273102</v>
      </c>
      <c r="L208" s="547">
        <f>SUM(L204:L206)</f>
        <v>171323790113.40295</v>
      </c>
      <c r="M208" s="624">
        <f>SUM(M204:M206)</f>
        <v>278636686727.00348</v>
      </c>
    </row>
    <row r="210" spans="1:13" ht="17.100000000000001" customHeight="1">
      <c r="A210" s="505" t="s">
        <v>20</v>
      </c>
      <c r="M210" s="1014"/>
    </row>
    <row r="211" spans="1:13" ht="17.100000000000001" customHeight="1">
      <c r="A211" s="829" t="s">
        <v>1121</v>
      </c>
    </row>
    <row r="212" spans="1:13" ht="17.100000000000001" customHeight="1">
      <c r="A212" s="505" t="s">
        <v>736</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vt:i4>
      </vt:variant>
    </vt:vector>
  </HeadingPairs>
  <TitlesOfParts>
    <vt:vector size="63"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5.1</vt:lpstr>
      <vt:lpstr>Table 5.2</vt:lpstr>
      <vt:lpstr>Tables 5.3-5.4</vt:lpstr>
      <vt:lpstr>Table 5.5</vt:lpstr>
      <vt:lpstr>Table 5.6</vt:lpstr>
      <vt:lpstr>Table 5.7</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5.1'!Print_Area</vt:lpstr>
      <vt:lpstr>'Table 5.5'!Print_Area</vt:lpstr>
      <vt:lpstr>'Table 5.6'!Print_Area</vt:lpstr>
      <vt:lpstr>'Table 5.7'!Print_Area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Year 2017 Annual Report</dc:title>
  <dc:subject>Fiscal Year 2017 Annual Report</dc:subject>
  <dc:creator>Virginia Tax</dc:creator>
  <cp:keywords>annual report, 2017, fiscal, tax</cp:keywords>
  <cp:lastModifiedBy>hkw63996</cp:lastModifiedBy>
  <cp:lastPrinted>2017-12-05T16:24:44Z</cp:lastPrinted>
  <dcterms:created xsi:type="dcterms:W3CDTF">2008-10-20T18:07:18Z</dcterms:created>
  <dcterms:modified xsi:type="dcterms:W3CDTF">2018-01-16T16:07:58Z</dcterms:modified>
</cp:coreProperties>
</file>